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  <sheet name="Лист4" sheetId="4" r:id="rId3"/>
  </sheets>
  <definedNames>
    <definedName name="_xlnm.Print_Titles" localSheetId="0">Лист1!$9:$12</definedName>
  </definedNames>
  <calcPr calcId="145621"/>
</workbook>
</file>

<file path=xl/calcChain.xml><?xml version="1.0" encoding="utf-8"?>
<calcChain xmlns="http://schemas.openxmlformats.org/spreadsheetml/2006/main">
  <c r="H101" i="1" l="1"/>
  <c r="H98" i="1"/>
  <c r="H95" i="1"/>
  <c r="H92" i="1"/>
  <c r="H89" i="1"/>
  <c r="H86" i="1"/>
  <c r="H83" i="1"/>
  <c r="H80" i="1"/>
  <c r="H77" i="1"/>
  <c r="H74" i="1"/>
  <c r="H71" i="1"/>
  <c r="H68" i="1"/>
  <c r="H65" i="1"/>
  <c r="H62" i="1"/>
  <c r="H59" i="1"/>
  <c r="H56" i="1"/>
  <c r="H53" i="1"/>
  <c r="H50" i="1"/>
  <c r="H47" i="1"/>
  <c r="H104" i="1"/>
  <c r="G101" i="1"/>
  <c r="G98" i="1"/>
  <c r="G95" i="1"/>
  <c r="G92" i="1"/>
  <c r="G89" i="1"/>
  <c r="G86" i="1"/>
  <c r="G83" i="1"/>
  <c r="G80" i="1"/>
  <c r="G77" i="1"/>
  <c r="G74" i="1"/>
  <c r="G71" i="1"/>
  <c r="G68" i="1"/>
  <c r="G65" i="1"/>
  <c r="G62" i="1"/>
  <c r="G59" i="1"/>
  <c r="G56" i="1"/>
  <c r="G53" i="1"/>
  <c r="G50" i="1"/>
  <c r="G47" i="1"/>
  <c r="G104" i="1"/>
  <c r="G42" i="1"/>
  <c r="G36" i="1"/>
  <c r="G33" i="1"/>
  <c r="G30" i="1"/>
  <c r="G27" i="1"/>
  <c r="G24" i="1"/>
  <c r="G21" i="1"/>
  <c r="G18" i="1"/>
  <c r="G15" i="1"/>
  <c r="G39" i="1"/>
  <c r="G45" i="1"/>
  <c r="G106" i="1"/>
  <c r="F84" i="1"/>
  <c r="H107" i="1"/>
  <c r="H108" i="1"/>
  <c r="E103" i="1"/>
  <c r="E102" i="1"/>
  <c r="E100" i="1"/>
  <c r="E99" i="1"/>
  <c r="E97" i="1"/>
  <c r="E96" i="1"/>
  <c r="E94" i="1"/>
  <c r="F93" i="1"/>
  <c r="E93" i="1"/>
  <c r="E91" i="1"/>
  <c r="E90" i="1"/>
  <c r="E88" i="1"/>
  <c r="E87" i="1"/>
  <c r="E85" i="1"/>
  <c r="E84" i="1"/>
  <c r="E82" i="1"/>
  <c r="E81" i="1"/>
  <c r="E79" i="1"/>
  <c r="E78" i="1"/>
  <c r="E76" i="1"/>
  <c r="F75" i="1"/>
  <c r="E75" i="1"/>
  <c r="E73" i="1"/>
  <c r="E72" i="1"/>
  <c r="E70" i="1"/>
  <c r="E69" i="1"/>
  <c r="E67" i="1"/>
  <c r="E66" i="1"/>
  <c r="E64" i="1"/>
  <c r="F63" i="1"/>
  <c r="E63" i="1"/>
  <c r="E61" i="1"/>
  <c r="E60" i="1"/>
  <c r="E58" i="1"/>
  <c r="F57" i="1"/>
  <c r="E57" i="1"/>
  <c r="E55" i="1"/>
  <c r="F54" i="1"/>
  <c r="E54" i="1"/>
  <c r="E52" i="1"/>
  <c r="F51" i="1"/>
  <c r="E51" i="1"/>
  <c r="E49" i="1"/>
  <c r="F48" i="1"/>
  <c r="E48" i="1"/>
  <c r="E44" i="1"/>
  <c r="E43" i="1"/>
  <c r="H42" i="1"/>
  <c r="E41" i="1"/>
  <c r="E40" i="1"/>
  <c r="H39" i="1"/>
  <c r="E38" i="1"/>
  <c r="E37" i="1"/>
  <c r="H36" i="1"/>
  <c r="E35" i="1"/>
  <c r="E34" i="1"/>
  <c r="H33" i="1"/>
  <c r="E32" i="1"/>
  <c r="E31" i="1"/>
  <c r="H30" i="1"/>
  <c r="E29" i="1"/>
  <c r="E28" i="1"/>
  <c r="H27" i="1"/>
  <c r="E26" i="1"/>
  <c r="E25" i="1"/>
  <c r="H24" i="1"/>
  <c r="K23" i="1"/>
  <c r="E23" i="1"/>
  <c r="E22" i="1"/>
  <c r="H21" i="1"/>
  <c r="K20" i="1"/>
  <c r="E20" i="1"/>
  <c r="F19" i="1"/>
  <c r="E19" i="1"/>
  <c r="H18" i="1"/>
  <c r="H15" i="1"/>
  <c r="H45" i="1"/>
  <c r="H106" i="1"/>
  <c r="E17" i="1"/>
  <c r="E16" i="1"/>
  <c r="E15" i="1"/>
  <c r="G108" i="1"/>
  <c r="I108" i="1"/>
  <c r="J108" i="1"/>
  <c r="K108" i="1"/>
  <c r="F108" i="1"/>
  <c r="F107" i="1"/>
  <c r="K107" i="1"/>
  <c r="J107" i="1"/>
  <c r="I107" i="1"/>
  <c r="G107" i="1"/>
  <c r="K89" i="1"/>
  <c r="K86" i="1"/>
  <c r="K83" i="1"/>
  <c r="K80" i="1"/>
  <c r="K74" i="1"/>
  <c r="K62" i="1"/>
  <c r="K53" i="1"/>
  <c r="K50" i="1"/>
  <c r="K47" i="1"/>
  <c r="K56" i="1"/>
  <c r="K65" i="1"/>
  <c r="K68" i="1"/>
  <c r="K71" i="1"/>
  <c r="K95" i="1"/>
  <c r="K92" i="1"/>
  <c r="K98" i="1"/>
  <c r="K101" i="1"/>
  <c r="K77" i="1"/>
  <c r="K59" i="1"/>
  <c r="K104" i="1"/>
  <c r="F42" i="1"/>
  <c r="F36" i="1"/>
  <c r="F33" i="1"/>
  <c r="F30" i="1"/>
  <c r="F27" i="1"/>
  <c r="F24" i="1"/>
  <c r="F21" i="1"/>
  <c r="F18" i="1"/>
  <c r="F15" i="1"/>
  <c r="F39" i="1"/>
  <c r="F45" i="1"/>
  <c r="J59" i="1"/>
  <c r="I59" i="1"/>
  <c r="F59" i="1"/>
  <c r="J77" i="1"/>
  <c r="I77" i="1"/>
  <c r="E59" i="1"/>
  <c r="E77" i="1"/>
  <c r="F77" i="1"/>
  <c r="F101" i="1"/>
  <c r="I101" i="1"/>
  <c r="J101" i="1"/>
  <c r="F98" i="1"/>
  <c r="I98" i="1"/>
  <c r="J98" i="1"/>
  <c r="E98" i="1"/>
  <c r="E101" i="1"/>
  <c r="E108" i="1"/>
  <c r="E95" i="1"/>
  <c r="E89" i="1"/>
  <c r="E71" i="1"/>
  <c r="E65" i="1"/>
  <c r="E36" i="1"/>
  <c r="E42" i="1"/>
  <c r="E21" i="1"/>
  <c r="E27" i="1"/>
  <c r="E33" i="1"/>
  <c r="E30" i="1"/>
  <c r="E39" i="1"/>
  <c r="E80" i="1"/>
  <c r="E86" i="1"/>
  <c r="E24" i="1"/>
  <c r="K42" i="1"/>
  <c r="J42" i="1"/>
  <c r="E50" i="1"/>
  <c r="E92" i="1"/>
  <c r="J92" i="1"/>
  <c r="I92" i="1"/>
  <c r="E74" i="1"/>
  <c r="E68" i="1"/>
  <c r="E62" i="1"/>
  <c r="E56" i="1"/>
  <c r="E53" i="1"/>
  <c r="E47" i="1"/>
  <c r="E18" i="1"/>
  <c r="E83" i="1"/>
  <c r="F92" i="1"/>
  <c r="J95" i="1"/>
  <c r="I95" i="1"/>
  <c r="F95" i="1"/>
  <c r="J71" i="1"/>
  <c r="I71" i="1"/>
  <c r="F71" i="1"/>
  <c r="J68" i="1"/>
  <c r="I68" i="1"/>
  <c r="F68" i="1"/>
  <c r="J65" i="1"/>
  <c r="I65" i="1"/>
  <c r="F65" i="1"/>
  <c r="J56" i="1"/>
  <c r="I56" i="1"/>
  <c r="F56" i="1"/>
  <c r="K30" i="1"/>
  <c r="K39" i="1"/>
  <c r="J39" i="1"/>
  <c r="I39" i="1"/>
  <c r="J89" i="1"/>
  <c r="I89" i="1"/>
  <c r="F89" i="1"/>
  <c r="J86" i="1"/>
  <c r="I86" i="1"/>
  <c r="F86" i="1"/>
  <c r="J83" i="1"/>
  <c r="J80" i="1"/>
  <c r="J74" i="1"/>
  <c r="J62" i="1"/>
  <c r="J53" i="1"/>
  <c r="J50" i="1"/>
  <c r="J47" i="1"/>
  <c r="J104" i="1"/>
  <c r="I83" i="1"/>
  <c r="F83" i="1"/>
  <c r="I80" i="1"/>
  <c r="F80" i="1"/>
  <c r="I74" i="1"/>
  <c r="F74" i="1"/>
  <c r="I62" i="1"/>
  <c r="F62" i="1"/>
  <c r="I53" i="1"/>
  <c r="I50" i="1"/>
  <c r="I47" i="1"/>
  <c r="I104" i="1"/>
  <c r="F53" i="1"/>
  <c r="F50" i="1"/>
  <c r="F47" i="1"/>
  <c r="I42" i="1"/>
  <c r="K36" i="1"/>
  <c r="J36" i="1"/>
  <c r="I36" i="1"/>
  <c r="K33" i="1"/>
  <c r="J33" i="1"/>
  <c r="I33" i="1"/>
  <c r="J30" i="1"/>
  <c r="I30" i="1"/>
  <c r="K27" i="1"/>
  <c r="J27" i="1"/>
  <c r="I27" i="1"/>
  <c r="K24" i="1"/>
  <c r="J24" i="1"/>
  <c r="I24" i="1"/>
  <c r="K21" i="1"/>
  <c r="J21" i="1"/>
  <c r="I21" i="1"/>
  <c r="K18" i="1"/>
  <c r="J18" i="1"/>
  <c r="I18" i="1"/>
  <c r="K15" i="1"/>
  <c r="J15" i="1"/>
  <c r="I15" i="1"/>
  <c r="J45" i="1"/>
  <c r="J106" i="1"/>
  <c r="K45" i="1"/>
  <c r="K106" i="1"/>
  <c r="I45" i="1"/>
  <c r="I106" i="1"/>
  <c r="E107" i="1"/>
  <c r="F104" i="1"/>
  <c r="F106" i="1"/>
  <c r="E45" i="1"/>
  <c r="E104" i="1"/>
  <c r="E106" i="1"/>
</calcChain>
</file>

<file path=xl/sharedStrings.xml><?xml version="1.0" encoding="utf-8"?>
<sst xmlns="http://schemas.openxmlformats.org/spreadsheetml/2006/main" count="204" uniqueCount="120">
  <si>
    <t>№ п/п</t>
  </si>
  <si>
    <t>ВСЕГО:</t>
  </si>
  <si>
    <t>Мероприятия программы</t>
  </si>
  <si>
    <t>Финансовые затраты на реализацию (тыс. руб.)</t>
  </si>
  <si>
    <t>Всего</t>
  </si>
  <si>
    <t>в том числе</t>
  </si>
  <si>
    <t>Источники финансирования</t>
  </si>
  <si>
    <t>бюджет АО</t>
  </si>
  <si>
    <t>бюджет МО</t>
  </si>
  <si>
    <t>2.1.</t>
  </si>
  <si>
    <t>2.2.</t>
  </si>
  <si>
    <t>2.3.</t>
  </si>
  <si>
    <t>2.4.</t>
  </si>
  <si>
    <t>2.5.</t>
  </si>
  <si>
    <t>2013-2014</t>
  </si>
  <si>
    <t>2.6.</t>
  </si>
  <si>
    <t>2.7.</t>
  </si>
  <si>
    <t>2.8.</t>
  </si>
  <si>
    <t>2.9.</t>
  </si>
  <si>
    <t>2.10.</t>
  </si>
  <si>
    <t>2012-2014</t>
  </si>
  <si>
    <t>Задача 2. Обеспечение объектами коммунальной инфраструктуры территорий, предназначенных для жилищного строительства (проектирование и строительство инженерных сетей)</t>
  </si>
  <si>
    <t>Задача 1. Развитие и модернизация систем коммунальной инфраструктуры на основе использования энергоэффективных и экологически чистых технологий (проектирование, строительство и реконструкция).</t>
  </si>
  <si>
    <t>Сети водоснабжения микрорайона индивидуальной застройки в Югорске-2</t>
  </si>
  <si>
    <t>Сети газоснабжения в индивидуальной жилой застройке в районе улицы Полевая</t>
  </si>
  <si>
    <t>Сети канализации микрорайона индивидуальной застройки в Югорске-2</t>
  </si>
  <si>
    <t>Расширение водоочистных сооружений в г. Югорске</t>
  </si>
  <si>
    <t>Расширение канализационных очистных сооружений в г. Югорске</t>
  </si>
  <si>
    <t>Реконструкция КОС-500</t>
  </si>
  <si>
    <t>Сети канализации по ул. Заводской</t>
  </si>
  <si>
    <t xml:space="preserve">Реконструкция газоснабжения микрорайона № 6 </t>
  </si>
  <si>
    <t>Строительство котельной №18/2</t>
  </si>
  <si>
    <t>2012-2015</t>
  </si>
  <si>
    <t>Сети энергоснабжения в индивидуальной жилой застройке в районе улицы Полевая</t>
  </si>
  <si>
    <t>Сети водоснабжения в индивидуальной жилой застройке в районе улицы Полевая</t>
  </si>
  <si>
    <t>в т.ч. Бюджет АО</t>
  </si>
  <si>
    <t>Бюджет МО</t>
  </si>
  <si>
    <t>Приложение 2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</si>
  <si>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</si>
  <si>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</si>
  <si>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</si>
  <si>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</si>
  <si>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</si>
  <si>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</si>
  <si>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</si>
  <si>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</si>
  <si>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</si>
  <si>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</si>
  <si>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2.11.</t>
  </si>
  <si>
    <t>2.12.</t>
  </si>
  <si>
    <t>2.13.</t>
  </si>
  <si>
    <t>2.14.</t>
  </si>
  <si>
    <t>Итого по 2 задаче</t>
  </si>
  <si>
    <t>ИТОГО по 1 задаче:</t>
  </si>
  <si>
    <t>Строительство 6000 м сетей электроснабжения</t>
  </si>
  <si>
    <t>Строительство 2100 м сетей электроснабжения</t>
  </si>
  <si>
    <t>Строительство 6200 м сетей газоснабжения</t>
  </si>
  <si>
    <t>Строительство 1002 м сетей газоснабжения</t>
  </si>
  <si>
    <t>Строительство 2014 м сетей водоснабжения</t>
  </si>
  <si>
    <t>Строительство 1442 м сетей энергоснабжения</t>
  </si>
  <si>
    <t>Строительство Газопровода среднего давления – 111 м; газопровоа низкого давления – 740 м.</t>
  </si>
  <si>
    <t>Строительство газопровода среднего давления – 151 м; газопровода низкого давления – 858,5 м.</t>
  </si>
  <si>
    <t>Строительство газопровода высокого давления – 257,6 м; газопровода низкого давления – 1635,3 м.</t>
  </si>
  <si>
    <t>Строительство 8580 м сетей водоснабжения</t>
  </si>
  <si>
    <t>Строительство 304,69 м сетей канализации</t>
  </si>
  <si>
    <t>Продолжение строительства Сетей водоснабжения -516,6 м; сетей канализации — 538,8 м;    сетей электроснабжения 1310 м, 2 БКТП -630/10/0,4 кВА. Сетей теплоснабжения 920 м</t>
  </si>
  <si>
    <t>Продолжение строительства 8241 м сетей канализации</t>
  </si>
  <si>
    <t>Продолжение строительства 8330 м сетей канализации</t>
  </si>
  <si>
    <t>Продолжение строительства 11509 м сетей водоснабжения</t>
  </si>
  <si>
    <t>Продолжение строительства 1158,3 м сетей водоснабжения</t>
  </si>
  <si>
    <t>Продолжение строительства 1411,7 м сетей канализации</t>
  </si>
  <si>
    <t>Реконструкция сетей газоснабжения в 14 микрорайоне</t>
  </si>
  <si>
    <t>Реконструкция сетей газоснабжения в 3 микрорайоне</t>
  </si>
  <si>
    <t>Сети водоснабжения микрорайона индивидуальной застройки. 13-14 микрорайоне</t>
  </si>
  <si>
    <t>Многоэтажная застройка  5а микрорайона (инженерные сети (2 этап 2 очередь)</t>
  </si>
  <si>
    <t>Сети канализации микрорайонов индивидуальной застройки. 3 микрорайон</t>
  </si>
  <si>
    <t>Сети канализации микрорайонов индивидуальной застройки. 16 микрорайон</t>
  </si>
  <si>
    <t>Сети водоснабжения микрорайонов индивидуальной застройки  5,7 микрорайоны в г. Югорске</t>
  </si>
  <si>
    <t>Сети газоснабжения микрорайона индивидуальной жилой застройки. 18 микрорайон</t>
  </si>
  <si>
    <t>Сети электроснабжения микрорайона индивидуальной застройки 14 микрорайон. 3 этап</t>
  </si>
  <si>
    <t>Сети энергоснабжения микрорайонов индивидуальной застройки. 17 микрорайон</t>
  </si>
  <si>
    <t>Ввод объекта в эксплуатацию. Увеличение производительности на 1 400 м3/сут</t>
  </si>
  <si>
    <t>Ввод объекта в эксплуатацию. Увеличение производительности на 7 000 м3/сут</t>
  </si>
  <si>
    <t>Ввод объекта в эксплуатацию. Исполнение предписаний природоохранных служб</t>
  </si>
  <si>
    <t>Ввод объекта в эксплуатацию. Мощность 25 МВт</t>
  </si>
  <si>
    <t>Ввод объекта в эксплуатацию. Мощность 20 МВт</t>
  </si>
  <si>
    <t>2.15.</t>
  </si>
  <si>
    <t>2.16.</t>
  </si>
  <si>
    <t>Инженерные сети 14 мкр</t>
  </si>
  <si>
    <t>Инженерные сети в квартале улиц Садовая-Менделеева-Вавилова</t>
  </si>
  <si>
    <t>Сети теплоснабжения – 537,5 м; Котельная 5 МВт; Сети водоснабжения - 145,1 м; Сети канализации – 1194,3 м;  Сети электроснабжения  – 1582 м; Сети газоснабжения – 688,3 м</t>
  </si>
  <si>
    <t>2012-2013</t>
  </si>
  <si>
    <t>2.17.</t>
  </si>
  <si>
    <t>2.18.</t>
  </si>
  <si>
    <t>Строительство сетей уличного освещения по улице Сахарова</t>
  </si>
  <si>
    <t>Строительство сетей уличного освещения по улице Кл.Цеткин</t>
  </si>
  <si>
    <t>Строительство 182 м сетей электроснабжения</t>
  </si>
  <si>
    <t>Строительство 215 м сетей электроснабжения</t>
  </si>
  <si>
    <t>2012-2016</t>
  </si>
  <si>
    <t>ПИР</t>
  </si>
  <si>
    <t>Строительство 1412 м сетей канализации</t>
  </si>
  <si>
    <t>Сети канализации  в индивидуальной жилой застройке в районе улицы Полевая</t>
  </si>
  <si>
    <t>2.19.</t>
  </si>
  <si>
    <t>Сети канализации микрорайонов индивидуальной застройки  5,7 микрорайоны в г. Югорске</t>
  </si>
  <si>
    <t>2014-2016</t>
  </si>
  <si>
    <t>Продолжение строительства 15140 м сетей водоснабжения</t>
  </si>
  <si>
    <t>наружные сети газопровода - 405 м;  наружные сети электроснабжения 0.4кВ - 460 м</t>
  </si>
  <si>
    <t>Вторая очередь строительства котельной в жилом квартале «Авалон» г. Югорска</t>
  </si>
  <si>
    <t>Перечень мероприятий программы «Развитие коммунальной инфраструктуры города Югорска  
на 2012 - 2016 годы»</t>
  </si>
  <si>
    <t>Муниципальный заказчик</t>
  </si>
  <si>
    <t>Срок выполнения</t>
  </si>
  <si>
    <t>Ожидаемые результаты</t>
  </si>
  <si>
    <t>Цель программы. Обеспечение населения города Югорска коммунальными услугами нормативного качества, обеспечение надежной и эффективной работы коммунальной инфраструктуры, создание условий для увеличения объемов жилищного строительства</t>
  </si>
  <si>
    <t>ДЖКиСК</t>
  </si>
  <si>
    <t>утверждено</t>
  </si>
  <si>
    <t>кроме того переходящие остатки 2012 года</t>
  </si>
  <si>
    <t>Сети газоснабжения микрорайона индивидуальной застройки 14 микрорайон</t>
  </si>
  <si>
    <t>к постановлению</t>
  </si>
  <si>
    <t>администрации города Югорска</t>
  </si>
  <si>
    <r>
      <t xml:space="preserve">от </t>
    </r>
    <r>
      <rPr>
        <u/>
        <sz val="12"/>
        <color theme="1"/>
        <rFont val="Times New Roman"/>
        <family val="1"/>
        <charset val="204"/>
      </rPr>
      <t>04 марта2013</t>
    </r>
    <r>
      <rPr>
        <b/>
        <sz val="12"/>
        <color theme="1"/>
        <rFont val="Times New Roman"/>
        <family val="1"/>
        <charset val="204"/>
      </rPr>
      <t xml:space="preserve"> № </t>
    </r>
    <r>
      <rPr>
        <u/>
        <sz val="12"/>
        <color theme="1"/>
        <rFont val="Times New Roman"/>
        <family val="1"/>
        <charset val="204"/>
      </rPr>
      <t>547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</si>
</sst>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24" xfId="0" applyNumberFormat="1" applyFont="1" applyBorder="1" applyAlignment="1">
      <alignment vertical="center" wrapText="1"/>
    </xf>
    <xf numFmtId="164" fontId="4" fillId="0" borderId="20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vertical="center" wrapText="1"/>
    </xf>
    <xf numFmtId="164" fontId="4" fillId="0" borderId="24" xfId="0" applyNumberFormat="1" applyFont="1" applyFill="1" applyBorder="1" applyAlignment="1">
      <alignment vertical="center" wrapText="1"/>
    </xf>
    <xf numFmtId="164" fontId="4" fillId="0" borderId="19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164" fontId="4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5" fillId="0" borderId="26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9" fillId="0" borderId="0" xfId="0" applyFont="1"/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" fontId="6" fillId="2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0" applyNumberFormat="1" applyFont="1" applyBorder="1" applyAlignment="1">
      <alignment horizontal="center" wrapText="1"/>
    </xf>
    <xf numFmtId="164" fontId="6" fillId="0" borderId="17" xfId="0" applyNumberFormat="1" applyFont="1" applyBorder="1" applyAlignment="1">
      <alignment horizontal="center" wrapText="1"/>
    </xf>
    <xf numFmtId="164" fontId="6" fillId="0" borderId="23" xfId="0" applyNumberFormat="1" applyFont="1" applyBorder="1" applyAlignment="1">
      <alignment horizont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tabSelected="1" workbookViewId="0">
      <pane xSplit="4" ySplit="11" topLeftCell="F105" activePane="bottomRight" state="frozen"/>
      <selection pane="topRight" activeCell="D1" sqref="D1"/>
      <selection pane="bottomLeft" activeCell="A6" sqref="A6"/>
      <selection pane="bottomRight" activeCell="I1" sqref="I1:K5"/>
    </sheetView>
  </sheetViews>
  <sheetFormatPr defaultRowHeight="15" x14ac:dyDescent="0.25"/>
  <cols>
    <col min="1" max="1" width="9.140625" style="1"/>
    <col min="2" max="2" width="26.7109375" style="2" customWidth="1"/>
    <col min="3" max="3" width="11.28515625" style="2" customWidth="1"/>
    <col min="4" max="5" width="12.28515625" style="2" customWidth="1"/>
    <col min="6" max="6" width="14.28515625" style="2" customWidth="1"/>
    <col min="7" max="8" width="13.42578125" style="2" customWidth="1"/>
    <col min="9" max="9" width="13.7109375" style="2" customWidth="1"/>
    <col min="10" max="10" width="13.140625" style="6" customWidth="1"/>
    <col min="11" max="11" width="12.140625" style="2" customWidth="1"/>
    <col min="12" max="12" width="15.85546875" style="2" customWidth="1"/>
    <col min="13" max="13" width="20.42578125" style="2" customWidth="1"/>
  </cols>
  <sheetData>
    <row r="1" spans="1:13" ht="15.75" x14ac:dyDescent="0.25">
      <c r="I1" s="112"/>
      <c r="J1" s="111" t="s">
        <v>37</v>
      </c>
      <c r="K1" s="113"/>
      <c r="M1" s="7"/>
    </row>
    <row r="2" spans="1:13" ht="15.75" x14ac:dyDescent="0.25">
      <c r="E2" s="6"/>
      <c r="G2" s="6"/>
      <c r="H2" s="6"/>
      <c r="I2" s="112"/>
      <c r="J2" s="111" t="s">
        <v>117</v>
      </c>
      <c r="K2" s="114"/>
      <c r="M2" s="7"/>
    </row>
    <row r="3" spans="1:13" ht="15.75" x14ac:dyDescent="0.25">
      <c r="I3" s="112"/>
      <c r="J3" s="111" t="s">
        <v>118</v>
      </c>
      <c r="K3" s="114"/>
      <c r="M3" s="7"/>
    </row>
    <row r="4" spans="1:13" ht="15.75" x14ac:dyDescent="0.25">
      <c r="I4" s="112"/>
      <c r="J4" s="111" t="s">
        <v>119</v>
      </c>
      <c r="K4" s="114"/>
      <c r="M4" s="7"/>
    </row>
    <row r="5" spans="1:13" ht="97.5" customHeight="1" x14ac:dyDescent="0.25">
      <c r="I5" s="112"/>
      <c r="J5" s="115"/>
      <c r="K5" s="112"/>
    </row>
    <row r="6" spans="1:13" ht="20.25" x14ac:dyDescent="0.3">
      <c r="A6" s="45"/>
      <c r="B6" s="46"/>
      <c r="C6" s="46"/>
      <c r="D6" s="46"/>
      <c r="E6" s="46"/>
      <c r="F6" s="46"/>
      <c r="G6" s="46"/>
      <c r="H6" s="46"/>
      <c r="I6" s="46"/>
      <c r="J6" s="47"/>
      <c r="K6" s="46"/>
      <c r="L6" s="46"/>
      <c r="M6" s="55" t="s">
        <v>37</v>
      </c>
    </row>
    <row r="7" spans="1:13" ht="32.25" customHeight="1" x14ac:dyDescent="0.25">
      <c r="A7" s="90" t="s">
        <v>108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ht="9.75" customHeight="1" thickBot="1" x14ac:dyDescent="0.3">
      <c r="A8" s="8"/>
      <c r="B8" s="9"/>
      <c r="C8" s="9"/>
      <c r="D8" s="9"/>
      <c r="E8" s="9"/>
      <c r="F8" s="9"/>
      <c r="G8" s="9"/>
      <c r="H8" s="9"/>
      <c r="I8" s="9"/>
      <c r="J8" s="10"/>
      <c r="K8" s="9"/>
      <c r="L8" s="9"/>
      <c r="M8" s="9"/>
    </row>
    <row r="9" spans="1:13" s="3" customFormat="1" ht="21.75" customHeight="1" thickBot="1" x14ac:dyDescent="0.3">
      <c r="A9" s="64" t="s">
        <v>0</v>
      </c>
      <c r="B9" s="56" t="s">
        <v>2</v>
      </c>
      <c r="C9" s="56" t="s">
        <v>109</v>
      </c>
      <c r="D9" s="56" t="s">
        <v>110</v>
      </c>
      <c r="E9" s="62" t="s">
        <v>3</v>
      </c>
      <c r="F9" s="62"/>
      <c r="G9" s="62"/>
      <c r="H9" s="62"/>
      <c r="I9" s="62"/>
      <c r="J9" s="62"/>
      <c r="K9" s="63"/>
      <c r="L9" s="56" t="s">
        <v>6</v>
      </c>
      <c r="M9" s="59" t="s">
        <v>111</v>
      </c>
    </row>
    <row r="10" spans="1:13" s="3" customFormat="1" ht="21" customHeight="1" thickBot="1" x14ac:dyDescent="0.3">
      <c r="A10" s="65"/>
      <c r="B10" s="58"/>
      <c r="C10" s="58"/>
      <c r="D10" s="58"/>
      <c r="E10" s="56" t="s">
        <v>4</v>
      </c>
      <c r="F10" s="62" t="s">
        <v>5</v>
      </c>
      <c r="G10" s="62"/>
      <c r="H10" s="62"/>
      <c r="I10" s="62"/>
      <c r="J10" s="62"/>
      <c r="K10" s="63"/>
      <c r="L10" s="58"/>
      <c r="M10" s="60"/>
    </row>
    <row r="11" spans="1:13" s="3" customFormat="1" ht="23.25" customHeight="1" thickBot="1" x14ac:dyDescent="0.3">
      <c r="A11" s="65"/>
      <c r="B11" s="58"/>
      <c r="C11" s="58"/>
      <c r="D11" s="58"/>
      <c r="E11" s="58"/>
      <c r="F11" s="56">
        <v>2012</v>
      </c>
      <c r="G11" s="62">
        <v>2013</v>
      </c>
      <c r="H11" s="63"/>
      <c r="I11" s="56">
        <v>2014</v>
      </c>
      <c r="J11" s="67">
        <v>2015</v>
      </c>
      <c r="K11" s="56">
        <v>2016</v>
      </c>
      <c r="L11" s="58"/>
      <c r="M11" s="60"/>
    </row>
    <row r="12" spans="1:13" s="3" customFormat="1" ht="48.75" customHeight="1" thickBot="1" x14ac:dyDescent="0.3">
      <c r="A12" s="66"/>
      <c r="B12" s="57"/>
      <c r="C12" s="57"/>
      <c r="D12" s="57"/>
      <c r="E12" s="57"/>
      <c r="F12" s="57"/>
      <c r="G12" s="11" t="s">
        <v>114</v>
      </c>
      <c r="H12" s="12" t="s">
        <v>115</v>
      </c>
      <c r="I12" s="57"/>
      <c r="J12" s="68"/>
      <c r="K12" s="57"/>
      <c r="L12" s="57"/>
      <c r="M12" s="61"/>
    </row>
    <row r="13" spans="1:13" s="3" customFormat="1" ht="24" customHeight="1" thickBot="1" x14ac:dyDescent="0.3">
      <c r="A13" s="109" t="s">
        <v>112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110"/>
    </row>
    <row r="14" spans="1:13" ht="30" customHeight="1" thickBot="1" x14ac:dyDescent="0.3">
      <c r="A14" s="97" t="s">
        <v>22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9"/>
    </row>
    <row r="15" spans="1:13" ht="21.75" customHeight="1" x14ac:dyDescent="0.25">
      <c r="A15" s="91" t="s">
        <v>38</v>
      </c>
      <c r="B15" s="100" t="s">
        <v>26</v>
      </c>
      <c r="C15" s="100" t="s">
        <v>113</v>
      </c>
      <c r="D15" s="100" t="s">
        <v>32</v>
      </c>
      <c r="E15" s="13">
        <f>SUM(E16:E17)</f>
        <v>84900.099999999991</v>
      </c>
      <c r="F15" s="13">
        <f>SUM(F16:F17)</f>
        <v>66579.100000000006</v>
      </c>
      <c r="G15" s="13">
        <f t="shared" ref="G15:H15" si="0">SUM(G16:G17)</f>
        <v>0</v>
      </c>
      <c r="H15" s="13">
        <f t="shared" si="0"/>
        <v>4197.8</v>
      </c>
      <c r="I15" s="13">
        <f t="shared" ref="I15" si="1">SUM(I16:I17)</f>
        <v>0</v>
      </c>
      <c r="J15" s="13">
        <f t="shared" ref="J15" si="2">SUM(J16:J17)</f>
        <v>0</v>
      </c>
      <c r="K15" s="13">
        <f t="shared" ref="K15" si="3">SUM(K16:K17)</f>
        <v>18321</v>
      </c>
      <c r="L15" s="14"/>
      <c r="M15" s="94" t="s">
        <v>81</v>
      </c>
    </row>
    <row r="16" spans="1:13" ht="21.75" customHeight="1" x14ac:dyDescent="0.25">
      <c r="A16" s="92"/>
      <c r="B16" s="101"/>
      <c r="C16" s="101"/>
      <c r="D16" s="101"/>
      <c r="E16" s="15">
        <f>SUM(F16:K16)-H16</f>
        <v>63250.099999999991</v>
      </c>
      <c r="F16" s="16">
        <v>63250.1</v>
      </c>
      <c r="G16" s="16"/>
      <c r="H16" s="16">
        <v>4197.8</v>
      </c>
      <c r="I16" s="16"/>
      <c r="J16" s="17"/>
      <c r="K16" s="17"/>
      <c r="L16" s="18" t="s">
        <v>7</v>
      </c>
      <c r="M16" s="95"/>
    </row>
    <row r="17" spans="1:13" ht="21.75" customHeight="1" thickBot="1" x14ac:dyDescent="0.3">
      <c r="A17" s="93"/>
      <c r="B17" s="102"/>
      <c r="C17" s="102"/>
      <c r="D17" s="102"/>
      <c r="E17" s="15">
        <f>SUM(F17:K17)-H17</f>
        <v>21650</v>
      </c>
      <c r="F17" s="19">
        <v>3329</v>
      </c>
      <c r="G17" s="19"/>
      <c r="H17" s="19"/>
      <c r="I17" s="19"/>
      <c r="J17" s="20"/>
      <c r="K17" s="20">
        <v>18321</v>
      </c>
      <c r="L17" s="21" t="s">
        <v>8</v>
      </c>
      <c r="M17" s="96"/>
    </row>
    <row r="18" spans="1:13" ht="25.5" customHeight="1" x14ac:dyDescent="0.25">
      <c r="A18" s="91" t="s">
        <v>39</v>
      </c>
      <c r="B18" s="72" t="s">
        <v>27</v>
      </c>
      <c r="C18" s="100" t="s">
        <v>113</v>
      </c>
      <c r="D18" s="72" t="s">
        <v>32</v>
      </c>
      <c r="E18" s="13">
        <f>SUM(E19:E20)</f>
        <v>75136.2</v>
      </c>
      <c r="F18" s="13">
        <f t="shared" ref="F18" si="4">SUM(F19:F20)</f>
        <v>68817.2</v>
      </c>
      <c r="G18" s="13">
        <f t="shared" ref="G18:H18" si="5">SUM(G19:G20)</f>
        <v>0</v>
      </c>
      <c r="H18" s="13">
        <f t="shared" si="5"/>
        <v>8</v>
      </c>
      <c r="I18" s="13">
        <f t="shared" ref="I18" si="6">SUM(I19:I20)</f>
        <v>0</v>
      </c>
      <c r="J18" s="13">
        <f t="shared" ref="J18" si="7">SUM(J19:J20)</f>
        <v>0</v>
      </c>
      <c r="K18" s="13">
        <f t="shared" ref="K18" si="8">SUM(K19:K20)</f>
        <v>6319</v>
      </c>
      <c r="L18" s="14"/>
      <c r="M18" s="94" t="s">
        <v>82</v>
      </c>
    </row>
    <row r="19" spans="1:13" ht="25.5" customHeight="1" x14ac:dyDescent="0.25">
      <c r="A19" s="92"/>
      <c r="B19" s="73"/>
      <c r="C19" s="101"/>
      <c r="D19" s="73"/>
      <c r="E19" s="15">
        <f t="shared" ref="E19:E44" si="9">SUM(F19:K19)-H19</f>
        <v>65763.7</v>
      </c>
      <c r="F19" s="16">
        <f>58014.9+7748.8</f>
        <v>65763.7</v>
      </c>
      <c r="G19" s="16"/>
      <c r="H19" s="16">
        <v>8</v>
      </c>
      <c r="I19" s="16"/>
      <c r="J19" s="17"/>
      <c r="K19" s="17"/>
      <c r="L19" s="18" t="s">
        <v>7</v>
      </c>
      <c r="M19" s="95"/>
    </row>
    <row r="20" spans="1:13" ht="25.5" customHeight="1" thickBot="1" x14ac:dyDescent="0.3">
      <c r="A20" s="93"/>
      <c r="B20" s="74"/>
      <c r="C20" s="102"/>
      <c r="D20" s="74"/>
      <c r="E20" s="15">
        <f t="shared" si="9"/>
        <v>9372.5</v>
      </c>
      <c r="F20" s="19">
        <v>3053.5</v>
      </c>
      <c r="G20" s="19"/>
      <c r="H20" s="19"/>
      <c r="I20" s="19"/>
      <c r="J20" s="20"/>
      <c r="K20" s="20">
        <f>3161+1579+1579</f>
        <v>6319</v>
      </c>
      <c r="L20" s="21" t="s">
        <v>8</v>
      </c>
      <c r="M20" s="96"/>
    </row>
    <row r="21" spans="1:13" ht="24.75" customHeight="1" x14ac:dyDescent="0.25">
      <c r="A21" s="91" t="s">
        <v>40</v>
      </c>
      <c r="B21" s="72" t="s">
        <v>28</v>
      </c>
      <c r="C21" s="100" t="s">
        <v>113</v>
      </c>
      <c r="D21" s="81">
        <v>2016</v>
      </c>
      <c r="E21" s="13">
        <f>SUM(E22:E23)</f>
        <v>645</v>
      </c>
      <c r="F21" s="13">
        <f t="shared" ref="F21" si="10">SUM(F22:F23)</f>
        <v>0</v>
      </c>
      <c r="G21" s="13">
        <f t="shared" ref="G21:H21" si="11">SUM(G22:G23)</f>
        <v>0</v>
      </c>
      <c r="H21" s="13">
        <f t="shared" si="11"/>
        <v>0</v>
      </c>
      <c r="I21" s="13">
        <f t="shared" ref="I21" si="12">SUM(I22:I23)</f>
        <v>0</v>
      </c>
      <c r="J21" s="13">
        <f t="shared" ref="J21" si="13">SUM(J22:J23)</f>
        <v>0</v>
      </c>
      <c r="K21" s="13">
        <f t="shared" ref="K21" si="14">SUM(K22:K23)</f>
        <v>645</v>
      </c>
      <c r="L21" s="14"/>
      <c r="M21" s="94" t="s">
        <v>83</v>
      </c>
    </row>
    <row r="22" spans="1:13" ht="24" customHeight="1" x14ac:dyDescent="0.25">
      <c r="A22" s="92"/>
      <c r="B22" s="73"/>
      <c r="C22" s="101"/>
      <c r="D22" s="82"/>
      <c r="E22" s="15">
        <f t="shared" si="9"/>
        <v>0</v>
      </c>
      <c r="F22" s="22"/>
      <c r="G22" s="22"/>
      <c r="H22" s="22"/>
      <c r="I22" s="22"/>
      <c r="J22" s="22"/>
      <c r="K22" s="22"/>
      <c r="L22" s="18"/>
      <c r="M22" s="95"/>
    </row>
    <row r="23" spans="1:13" ht="26.25" customHeight="1" thickBot="1" x14ac:dyDescent="0.3">
      <c r="A23" s="93"/>
      <c r="B23" s="74"/>
      <c r="C23" s="102"/>
      <c r="D23" s="83"/>
      <c r="E23" s="15">
        <f t="shared" si="9"/>
        <v>645</v>
      </c>
      <c r="F23" s="23"/>
      <c r="G23" s="23"/>
      <c r="H23" s="23"/>
      <c r="I23" s="23"/>
      <c r="J23" s="24"/>
      <c r="K23" s="24">
        <f>295+350</f>
        <v>645</v>
      </c>
      <c r="L23" s="21" t="s">
        <v>8</v>
      </c>
      <c r="M23" s="96"/>
    </row>
    <row r="24" spans="1:13" ht="18.75" customHeight="1" x14ac:dyDescent="0.25">
      <c r="A24" s="91" t="s">
        <v>41</v>
      </c>
      <c r="B24" s="72" t="s">
        <v>31</v>
      </c>
      <c r="C24" s="100" t="s">
        <v>113</v>
      </c>
      <c r="D24" s="81">
        <v>2016</v>
      </c>
      <c r="E24" s="13">
        <f>SUM(E25:E26)</f>
        <v>6500</v>
      </c>
      <c r="F24" s="13">
        <f t="shared" ref="F24" si="15">SUM(F25:F26)</f>
        <v>0</v>
      </c>
      <c r="G24" s="13">
        <f t="shared" ref="G24:H24" si="16">SUM(G25:G26)</f>
        <v>0</v>
      </c>
      <c r="H24" s="13">
        <f t="shared" si="16"/>
        <v>0</v>
      </c>
      <c r="I24" s="13">
        <f t="shared" ref="I24" si="17">SUM(I25:I26)</f>
        <v>0</v>
      </c>
      <c r="J24" s="13">
        <f t="shared" ref="J24" si="18">SUM(J25:J26)</f>
        <v>0</v>
      </c>
      <c r="K24" s="13">
        <f t="shared" ref="K24" si="19">SUM(K25:K26)</f>
        <v>6500</v>
      </c>
      <c r="L24" s="14"/>
      <c r="M24" s="94" t="s">
        <v>84</v>
      </c>
    </row>
    <row r="25" spans="1:13" ht="18" customHeight="1" x14ac:dyDescent="0.25">
      <c r="A25" s="92"/>
      <c r="B25" s="73"/>
      <c r="C25" s="101"/>
      <c r="D25" s="82"/>
      <c r="E25" s="15">
        <f t="shared" si="9"/>
        <v>0</v>
      </c>
      <c r="F25" s="22"/>
      <c r="G25" s="22"/>
      <c r="H25" s="22"/>
      <c r="I25" s="22"/>
      <c r="J25" s="22"/>
      <c r="K25" s="22"/>
      <c r="L25" s="18"/>
      <c r="M25" s="95"/>
    </row>
    <row r="26" spans="1:13" ht="15.75" customHeight="1" thickBot="1" x14ac:dyDescent="0.3">
      <c r="A26" s="93"/>
      <c r="B26" s="74"/>
      <c r="C26" s="102"/>
      <c r="D26" s="83"/>
      <c r="E26" s="15">
        <f t="shared" si="9"/>
        <v>6500</v>
      </c>
      <c r="F26" s="23"/>
      <c r="G26" s="23"/>
      <c r="H26" s="23"/>
      <c r="I26" s="23"/>
      <c r="J26" s="24"/>
      <c r="K26" s="24">
        <v>6500</v>
      </c>
      <c r="L26" s="21" t="s">
        <v>8</v>
      </c>
      <c r="M26" s="96"/>
    </row>
    <row r="27" spans="1:13" ht="21.75" customHeight="1" x14ac:dyDescent="0.25">
      <c r="A27" s="91" t="s">
        <v>42</v>
      </c>
      <c r="B27" s="72" t="s">
        <v>107</v>
      </c>
      <c r="C27" s="100" t="s">
        <v>113</v>
      </c>
      <c r="D27" s="72" t="s">
        <v>98</v>
      </c>
      <c r="E27" s="13">
        <f>SUM(E28:E29)</f>
        <v>5472.8</v>
      </c>
      <c r="F27" s="13">
        <f t="shared" ref="F27" si="20">SUM(F28:F29)</f>
        <v>72.8</v>
      </c>
      <c r="G27" s="13">
        <f t="shared" ref="G27:H27" si="21">SUM(G28:G29)</f>
        <v>0</v>
      </c>
      <c r="H27" s="13">
        <f t="shared" si="21"/>
        <v>0</v>
      </c>
      <c r="I27" s="13">
        <f t="shared" ref="I27" si="22">SUM(I28:I29)</f>
        <v>0</v>
      </c>
      <c r="J27" s="13">
        <f t="shared" ref="J27" si="23">SUM(J28:J29)</f>
        <v>0</v>
      </c>
      <c r="K27" s="13">
        <f t="shared" ref="K27" si="24">SUM(K28:K29)</f>
        <v>5400</v>
      </c>
      <c r="L27" s="14"/>
      <c r="M27" s="94" t="s">
        <v>85</v>
      </c>
    </row>
    <row r="28" spans="1:13" ht="21.75" customHeight="1" x14ac:dyDescent="0.25">
      <c r="A28" s="92"/>
      <c r="B28" s="73"/>
      <c r="C28" s="101"/>
      <c r="D28" s="73"/>
      <c r="E28" s="15">
        <f t="shared" si="9"/>
        <v>0</v>
      </c>
      <c r="F28" s="22"/>
      <c r="G28" s="22"/>
      <c r="H28" s="22"/>
      <c r="I28" s="22"/>
      <c r="J28" s="22"/>
      <c r="K28" s="22"/>
      <c r="L28" s="18"/>
      <c r="M28" s="95"/>
    </row>
    <row r="29" spans="1:13" ht="21.75" customHeight="1" thickBot="1" x14ac:dyDescent="0.3">
      <c r="A29" s="93"/>
      <c r="B29" s="74"/>
      <c r="C29" s="102"/>
      <c r="D29" s="74"/>
      <c r="E29" s="15">
        <f t="shared" si="9"/>
        <v>5472.8</v>
      </c>
      <c r="F29" s="21">
        <v>72.8</v>
      </c>
      <c r="G29" s="23"/>
      <c r="H29" s="23"/>
      <c r="I29" s="23"/>
      <c r="J29" s="24"/>
      <c r="K29" s="24">
        <v>5400</v>
      </c>
      <c r="L29" s="21" t="s">
        <v>8</v>
      </c>
      <c r="M29" s="96"/>
    </row>
    <row r="30" spans="1:13" ht="27.75" customHeight="1" x14ac:dyDescent="0.25">
      <c r="A30" s="91" t="s">
        <v>43</v>
      </c>
      <c r="B30" s="72" t="s">
        <v>71</v>
      </c>
      <c r="C30" s="100" t="s">
        <v>113</v>
      </c>
      <c r="D30" s="81">
        <v>2016</v>
      </c>
      <c r="E30" s="13">
        <f>SUM(E31:E32)</f>
        <v>325</v>
      </c>
      <c r="F30" s="13">
        <f t="shared" ref="F30" si="25">SUM(F31:F32)</f>
        <v>0</v>
      </c>
      <c r="G30" s="13">
        <f t="shared" ref="G30:H30" si="26">SUM(G31:G32)</f>
        <v>0</v>
      </c>
      <c r="H30" s="13">
        <f t="shared" si="26"/>
        <v>0</v>
      </c>
      <c r="I30" s="13">
        <f t="shared" ref="I30" si="27">SUM(I31:I32)</f>
        <v>0</v>
      </c>
      <c r="J30" s="13">
        <f t="shared" ref="J30:K30" si="28">SUM(J31:J32)</f>
        <v>0</v>
      </c>
      <c r="K30" s="13">
        <f t="shared" si="28"/>
        <v>325</v>
      </c>
      <c r="L30" s="14"/>
      <c r="M30" s="94" t="s">
        <v>60</v>
      </c>
    </row>
    <row r="31" spans="1:13" ht="27.75" customHeight="1" x14ac:dyDescent="0.25">
      <c r="A31" s="92"/>
      <c r="B31" s="73"/>
      <c r="C31" s="101"/>
      <c r="D31" s="82"/>
      <c r="E31" s="15">
        <f t="shared" si="9"/>
        <v>0</v>
      </c>
      <c r="F31" s="22"/>
      <c r="G31" s="22"/>
      <c r="H31" s="22"/>
      <c r="I31" s="22"/>
      <c r="J31" s="22"/>
      <c r="K31" s="22"/>
      <c r="L31" s="18"/>
      <c r="M31" s="95"/>
    </row>
    <row r="32" spans="1:13" ht="27.75" customHeight="1" thickBot="1" x14ac:dyDescent="0.3">
      <c r="A32" s="93"/>
      <c r="B32" s="74"/>
      <c r="C32" s="102"/>
      <c r="D32" s="83"/>
      <c r="E32" s="21">
        <f t="shared" si="9"/>
        <v>325</v>
      </c>
      <c r="F32" s="23"/>
      <c r="G32" s="23"/>
      <c r="H32" s="23"/>
      <c r="I32" s="23"/>
      <c r="J32" s="24"/>
      <c r="K32" s="24">
        <v>325</v>
      </c>
      <c r="L32" s="21" t="s">
        <v>8</v>
      </c>
      <c r="M32" s="96"/>
    </row>
    <row r="33" spans="1:13" ht="23.25" customHeight="1" x14ac:dyDescent="0.25">
      <c r="A33" s="91" t="s">
        <v>44</v>
      </c>
      <c r="B33" s="72" t="s">
        <v>72</v>
      </c>
      <c r="C33" s="100" t="s">
        <v>113</v>
      </c>
      <c r="D33" s="81">
        <v>2016</v>
      </c>
      <c r="E33" s="13">
        <f>SUM(E34:E35)</f>
        <v>325</v>
      </c>
      <c r="F33" s="13">
        <f t="shared" ref="F33" si="29">SUM(F34:F35)</f>
        <v>0</v>
      </c>
      <c r="G33" s="13">
        <f t="shared" ref="G33:H33" si="30">SUM(G34:G35)</f>
        <v>0</v>
      </c>
      <c r="H33" s="13">
        <f t="shared" si="30"/>
        <v>0</v>
      </c>
      <c r="I33" s="13">
        <f t="shared" ref="I33" si="31">SUM(I34:I35)</f>
        <v>0</v>
      </c>
      <c r="J33" s="13">
        <f t="shared" ref="J33" si="32">SUM(J34:J35)</f>
        <v>0</v>
      </c>
      <c r="K33" s="13">
        <f t="shared" ref="K33" si="33">SUM(K34:K35)</f>
        <v>325</v>
      </c>
      <c r="L33" s="14"/>
      <c r="M33" s="94" t="s">
        <v>61</v>
      </c>
    </row>
    <row r="34" spans="1:13" ht="24" customHeight="1" x14ac:dyDescent="0.25">
      <c r="A34" s="92"/>
      <c r="B34" s="73"/>
      <c r="C34" s="101"/>
      <c r="D34" s="82"/>
      <c r="E34" s="15">
        <f t="shared" si="9"/>
        <v>0</v>
      </c>
      <c r="F34" s="22"/>
      <c r="G34" s="22"/>
      <c r="H34" s="22"/>
      <c r="I34" s="22"/>
      <c r="J34" s="22"/>
      <c r="K34" s="22"/>
      <c r="L34" s="18"/>
      <c r="M34" s="95"/>
    </row>
    <row r="35" spans="1:13" ht="21.75" customHeight="1" thickBot="1" x14ac:dyDescent="0.3">
      <c r="A35" s="93"/>
      <c r="B35" s="74"/>
      <c r="C35" s="102"/>
      <c r="D35" s="83"/>
      <c r="E35" s="15">
        <f t="shared" si="9"/>
        <v>325</v>
      </c>
      <c r="F35" s="23"/>
      <c r="G35" s="23"/>
      <c r="H35" s="23"/>
      <c r="I35" s="23"/>
      <c r="J35" s="24"/>
      <c r="K35" s="24">
        <v>325</v>
      </c>
      <c r="L35" s="21" t="s">
        <v>8</v>
      </c>
      <c r="M35" s="96"/>
    </row>
    <row r="36" spans="1:13" ht="22.5" customHeight="1" x14ac:dyDescent="0.25">
      <c r="A36" s="91" t="s">
        <v>45</v>
      </c>
      <c r="B36" s="72" t="s">
        <v>30</v>
      </c>
      <c r="C36" s="100" t="s">
        <v>113</v>
      </c>
      <c r="D36" s="81">
        <v>2016</v>
      </c>
      <c r="E36" s="13">
        <f>SUM(E37:E38)</f>
        <v>325</v>
      </c>
      <c r="F36" s="13">
        <f t="shared" ref="F36" si="34">SUM(F37:F38)</f>
        <v>0</v>
      </c>
      <c r="G36" s="13">
        <f t="shared" ref="G36:H36" si="35">SUM(G37:G38)</f>
        <v>0</v>
      </c>
      <c r="H36" s="13">
        <f t="shared" si="35"/>
        <v>0</v>
      </c>
      <c r="I36" s="13">
        <f t="shared" ref="I36" si="36">SUM(I37:I38)</f>
        <v>0</v>
      </c>
      <c r="J36" s="13">
        <f t="shared" ref="J36" si="37">SUM(J37:J38)</f>
        <v>0</v>
      </c>
      <c r="K36" s="13">
        <f t="shared" ref="K36" si="38">SUM(K37:K38)</f>
        <v>325</v>
      </c>
      <c r="L36" s="14"/>
      <c r="M36" s="94" t="s">
        <v>62</v>
      </c>
    </row>
    <row r="37" spans="1:13" ht="23.25" customHeight="1" x14ac:dyDescent="0.25">
      <c r="A37" s="92"/>
      <c r="B37" s="73"/>
      <c r="C37" s="101"/>
      <c r="D37" s="82"/>
      <c r="E37" s="15">
        <f t="shared" si="9"/>
        <v>0</v>
      </c>
      <c r="F37" s="22"/>
      <c r="G37" s="22"/>
      <c r="H37" s="22"/>
      <c r="I37" s="22"/>
      <c r="J37" s="22"/>
      <c r="K37" s="22"/>
      <c r="L37" s="18"/>
      <c r="M37" s="95"/>
    </row>
    <row r="38" spans="1:13" ht="18" customHeight="1" thickBot="1" x14ac:dyDescent="0.3">
      <c r="A38" s="93"/>
      <c r="B38" s="74"/>
      <c r="C38" s="102"/>
      <c r="D38" s="83"/>
      <c r="E38" s="15">
        <f t="shared" si="9"/>
        <v>325</v>
      </c>
      <c r="F38" s="23"/>
      <c r="G38" s="23"/>
      <c r="H38" s="23"/>
      <c r="I38" s="23"/>
      <c r="J38" s="24"/>
      <c r="K38" s="24">
        <v>325</v>
      </c>
      <c r="L38" s="21" t="s">
        <v>8</v>
      </c>
      <c r="M38" s="96"/>
    </row>
    <row r="39" spans="1:13" s="4" customFormat="1" ht="15" customHeight="1" x14ac:dyDescent="0.25">
      <c r="A39" s="91" t="s">
        <v>46</v>
      </c>
      <c r="B39" s="72" t="s">
        <v>73</v>
      </c>
      <c r="C39" s="100" t="s">
        <v>113</v>
      </c>
      <c r="D39" s="81">
        <v>2016</v>
      </c>
      <c r="E39" s="13">
        <f>SUM(E40:E41)</f>
        <v>4850</v>
      </c>
      <c r="F39" s="13">
        <f t="shared" ref="F39:K39" si="39">SUM(F40:F41)</f>
        <v>0</v>
      </c>
      <c r="G39" s="13">
        <f t="shared" si="39"/>
        <v>0</v>
      </c>
      <c r="H39" s="13">
        <f t="shared" si="39"/>
        <v>0</v>
      </c>
      <c r="I39" s="13">
        <f t="shared" si="39"/>
        <v>0</v>
      </c>
      <c r="J39" s="13">
        <f t="shared" si="39"/>
        <v>0</v>
      </c>
      <c r="K39" s="13">
        <f t="shared" si="39"/>
        <v>4850</v>
      </c>
      <c r="L39" s="14"/>
      <c r="M39" s="94" t="s">
        <v>63</v>
      </c>
    </row>
    <row r="40" spans="1:13" s="4" customFormat="1" ht="15" customHeight="1" x14ac:dyDescent="0.25">
      <c r="A40" s="92"/>
      <c r="B40" s="73"/>
      <c r="C40" s="101"/>
      <c r="D40" s="82"/>
      <c r="E40" s="15">
        <f t="shared" si="9"/>
        <v>0</v>
      </c>
      <c r="F40" s="22"/>
      <c r="G40" s="22"/>
      <c r="H40" s="22"/>
      <c r="I40" s="22"/>
      <c r="J40" s="22"/>
      <c r="K40" s="22"/>
      <c r="L40" s="18"/>
      <c r="M40" s="95"/>
    </row>
    <row r="41" spans="1:13" s="4" customFormat="1" ht="15" customHeight="1" thickBot="1" x14ac:dyDescent="0.3">
      <c r="A41" s="93"/>
      <c r="B41" s="74"/>
      <c r="C41" s="102"/>
      <c r="D41" s="83"/>
      <c r="E41" s="15">
        <f t="shared" si="9"/>
        <v>4850</v>
      </c>
      <c r="F41" s="23"/>
      <c r="G41" s="23"/>
      <c r="H41" s="23"/>
      <c r="I41" s="23"/>
      <c r="J41" s="24"/>
      <c r="K41" s="24">
        <v>4850</v>
      </c>
      <c r="L41" s="21" t="s">
        <v>8</v>
      </c>
      <c r="M41" s="96"/>
    </row>
    <row r="42" spans="1:13" s="4" customFormat="1" ht="15" customHeight="1" x14ac:dyDescent="0.25">
      <c r="A42" s="91" t="s">
        <v>47</v>
      </c>
      <c r="B42" s="72" t="s">
        <v>29</v>
      </c>
      <c r="C42" s="100" t="s">
        <v>113</v>
      </c>
      <c r="D42" s="81">
        <v>2016</v>
      </c>
      <c r="E42" s="13">
        <f>SUM(E43:E44)</f>
        <v>462.1</v>
      </c>
      <c r="F42" s="13">
        <f t="shared" ref="F42:I42" si="40">SUM(F43:F44)</f>
        <v>0</v>
      </c>
      <c r="G42" s="13">
        <f t="shared" si="40"/>
        <v>0</v>
      </c>
      <c r="H42" s="13">
        <f t="shared" si="40"/>
        <v>0</v>
      </c>
      <c r="I42" s="13">
        <f t="shared" si="40"/>
        <v>0</v>
      </c>
      <c r="J42" s="13">
        <f>SUM(J43:J44)</f>
        <v>0</v>
      </c>
      <c r="K42" s="13">
        <f>SUM(K43:K44)</f>
        <v>462.1</v>
      </c>
      <c r="L42" s="14"/>
      <c r="M42" s="94" t="s">
        <v>64</v>
      </c>
    </row>
    <row r="43" spans="1:13" s="4" customFormat="1" ht="15" customHeight="1" x14ac:dyDescent="0.25">
      <c r="A43" s="92"/>
      <c r="B43" s="73"/>
      <c r="C43" s="101"/>
      <c r="D43" s="82"/>
      <c r="E43" s="15">
        <f t="shared" si="9"/>
        <v>0</v>
      </c>
      <c r="F43" s="22"/>
      <c r="G43" s="22"/>
      <c r="H43" s="22"/>
      <c r="I43" s="22"/>
      <c r="J43" s="22"/>
      <c r="K43" s="22"/>
      <c r="L43" s="18"/>
      <c r="M43" s="95"/>
    </row>
    <row r="44" spans="1:13" s="4" customFormat="1" ht="15" customHeight="1" thickBot="1" x14ac:dyDescent="0.3">
      <c r="A44" s="93"/>
      <c r="B44" s="74"/>
      <c r="C44" s="102"/>
      <c r="D44" s="83"/>
      <c r="E44" s="15">
        <f t="shared" si="9"/>
        <v>462.1</v>
      </c>
      <c r="F44" s="23"/>
      <c r="G44" s="23"/>
      <c r="H44" s="23"/>
      <c r="I44" s="23"/>
      <c r="J44" s="24"/>
      <c r="K44" s="24">
        <v>462.1</v>
      </c>
      <c r="L44" s="21" t="s">
        <v>8</v>
      </c>
      <c r="M44" s="96"/>
    </row>
    <row r="45" spans="1:13" ht="15.75" thickBot="1" x14ac:dyDescent="0.3">
      <c r="A45" s="25"/>
      <c r="B45" s="26" t="s">
        <v>53</v>
      </c>
      <c r="C45" s="26"/>
      <c r="D45" s="26"/>
      <c r="E45" s="26">
        <f>E42+E36+E33+E30+E27+E24+E21+E18+E15+E39</f>
        <v>178941.19999999998</v>
      </c>
      <c r="F45" s="26">
        <f>F42+F36+F33+F30+F27+F24+F21+F18+F15+F39</f>
        <v>135469.1</v>
      </c>
      <c r="G45" s="26">
        <f t="shared" ref="G45:K45" si="41">G42+G36+G33+G30+G27+G24+G21+G18+G15+G39</f>
        <v>0</v>
      </c>
      <c r="H45" s="26">
        <f t="shared" si="41"/>
        <v>4205.8</v>
      </c>
      <c r="I45" s="26">
        <f t="shared" si="41"/>
        <v>0</v>
      </c>
      <c r="J45" s="26">
        <f>J42+J36+J33+J30+J27+J24+J21+J18+J15+J39</f>
        <v>0</v>
      </c>
      <c r="K45" s="26">
        <f t="shared" si="41"/>
        <v>43472.1</v>
      </c>
      <c r="L45" s="26"/>
      <c r="M45" s="27"/>
    </row>
    <row r="46" spans="1:13" ht="17.25" customHeight="1" thickBot="1" x14ac:dyDescent="0.3">
      <c r="A46" s="103" t="s">
        <v>21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5"/>
    </row>
    <row r="47" spans="1:13" ht="33.75" customHeight="1" x14ac:dyDescent="0.25">
      <c r="A47" s="91" t="s">
        <v>9</v>
      </c>
      <c r="B47" s="106" t="s">
        <v>74</v>
      </c>
      <c r="C47" s="100" t="s">
        <v>113</v>
      </c>
      <c r="D47" s="106" t="s">
        <v>91</v>
      </c>
      <c r="E47" s="13">
        <f>SUM(E48:E49)</f>
        <v>51755.5</v>
      </c>
      <c r="F47" s="28">
        <f t="shared" ref="F47:K47" si="42">SUM(F48:F49)</f>
        <v>41829.5</v>
      </c>
      <c r="G47" s="28">
        <f t="shared" si="42"/>
        <v>9926</v>
      </c>
      <c r="H47" s="28">
        <f t="shared" si="42"/>
        <v>0</v>
      </c>
      <c r="I47" s="28">
        <f t="shared" si="42"/>
        <v>0</v>
      </c>
      <c r="J47" s="28">
        <f t="shared" si="42"/>
        <v>0</v>
      </c>
      <c r="K47" s="28">
        <f t="shared" si="42"/>
        <v>0</v>
      </c>
      <c r="L47" s="14"/>
      <c r="M47" s="87" t="s">
        <v>65</v>
      </c>
    </row>
    <row r="48" spans="1:13" ht="32.25" customHeight="1" x14ac:dyDescent="0.25">
      <c r="A48" s="92"/>
      <c r="B48" s="107"/>
      <c r="C48" s="101"/>
      <c r="D48" s="107"/>
      <c r="E48" s="15">
        <f t="shared" ref="E48:E103" si="43">SUM(F48:K48)-H48</f>
        <v>47879.5</v>
      </c>
      <c r="F48" s="16">
        <f>25947.3+12999.2</f>
        <v>38946.5</v>
      </c>
      <c r="G48" s="16">
        <v>8933</v>
      </c>
      <c r="H48" s="16"/>
      <c r="I48" s="16"/>
      <c r="J48" s="17"/>
      <c r="K48" s="17"/>
      <c r="L48" s="18" t="s">
        <v>7</v>
      </c>
      <c r="M48" s="88"/>
    </row>
    <row r="49" spans="1:13" ht="42" customHeight="1" thickBot="1" x14ac:dyDescent="0.3">
      <c r="A49" s="93"/>
      <c r="B49" s="108"/>
      <c r="C49" s="102"/>
      <c r="D49" s="108"/>
      <c r="E49" s="15">
        <f t="shared" si="43"/>
        <v>3876</v>
      </c>
      <c r="F49" s="19">
        <v>2883</v>
      </c>
      <c r="G49" s="19">
        <v>993</v>
      </c>
      <c r="H49" s="19"/>
      <c r="I49" s="19"/>
      <c r="J49" s="20"/>
      <c r="K49" s="20"/>
      <c r="L49" s="21" t="s">
        <v>8</v>
      </c>
      <c r="M49" s="89"/>
    </row>
    <row r="50" spans="1:13" s="4" customFormat="1" ht="15.75" customHeight="1" x14ac:dyDescent="0.25">
      <c r="A50" s="75" t="s">
        <v>10</v>
      </c>
      <c r="B50" s="72" t="s">
        <v>75</v>
      </c>
      <c r="C50" s="100" t="s">
        <v>113</v>
      </c>
      <c r="D50" s="81" t="s">
        <v>91</v>
      </c>
      <c r="E50" s="13">
        <f>SUM(E51:E52)</f>
        <v>16862.599999999999</v>
      </c>
      <c r="F50" s="28">
        <f t="shared" ref="F50:K50" si="44">SUM(F51:F52)</f>
        <v>10097.6</v>
      </c>
      <c r="G50" s="28">
        <f t="shared" si="44"/>
        <v>6765</v>
      </c>
      <c r="H50" s="28">
        <f t="shared" si="44"/>
        <v>1.3</v>
      </c>
      <c r="I50" s="28">
        <f t="shared" si="44"/>
        <v>0</v>
      </c>
      <c r="J50" s="28">
        <f t="shared" si="44"/>
        <v>0</v>
      </c>
      <c r="K50" s="28">
        <f t="shared" si="44"/>
        <v>0</v>
      </c>
      <c r="L50" s="29"/>
      <c r="M50" s="87" t="s">
        <v>66</v>
      </c>
    </row>
    <row r="51" spans="1:13" s="4" customFormat="1" ht="15.75" customHeight="1" x14ac:dyDescent="0.25">
      <c r="A51" s="76"/>
      <c r="B51" s="73"/>
      <c r="C51" s="101"/>
      <c r="D51" s="82"/>
      <c r="E51" s="15">
        <f t="shared" si="43"/>
        <v>15041.6</v>
      </c>
      <c r="F51" s="16">
        <f>10097.6</f>
        <v>10097.6</v>
      </c>
      <c r="G51" s="16">
        <v>4944</v>
      </c>
      <c r="H51" s="16">
        <v>1.3</v>
      </c>
      <c r="I51" s="16"/>
      <c r="J51" s="17"/>
      <c r="K51" s="17"/>
      <c r="L51" s="30" t="s">
        <v>7</v>
      </c>
      <c r="M51" s="88"/>
    </row>
    <row r="52" spans="1:13" s="4" customFormat="1" ht="15.75" customHeight="1" thickBot="1" x14ac:dyDescent="0.3">
      <c r="A52" s="77"/>
      <c r="B52" s="74"/>
      <c r="C52" s="102"/>
      <c r="D52" s="83"/>
      <c r="E52" s="15">
        <f t="shared" si="43"/>
        <v>1821</v>
      </c>
      <c r="F52" s="19"/>
      <c r="G52" s="19">
        <v>1821</v>
      </c>
      <c r="H52" s="19"/>
      <c r="I52" s="19"/>
      <c r="J52" s="20"/>
      <c r="K52" s="20"/>
      <c r="L52" s="19" t="s">
        <v>8</v>
      </c>
      <c r="M52" s="89"/>
    </row>
    <row r="53" spans="1:13" s="4" customFormat="1" ht="18" customHeight="1" x14ac:dyDescent="0.25">
      <c r="A53" s="75" t="s">
        <v>11</v>
      </c>
      <c r="B53" s="72" t="s">
        <v>76</v>
      </c>
      <c r="C53" s="100" t="s">
        <v>113</v>
      </c>
      <c r="D53" s="72" t="s">
        <v>20</v>
      </c>
      <c r="E53" s="13">
        <f>SUM(E54:E55)</f>
        <v>37842.699999999997</v>
      </c>
      <c r="F53" s="28">
        <f t="shared" ref="F53:K53" si="45">SUM(F54:F55)</f>
        <v>33539.699999999997</v>
      </c>
      <c r="G53" s="28">
        <f t="shared" si="45"/>
        <v>3072</v>
      </c>
      <c r="H53" s="28">
        <f t="shared" si="45"/>
        <v>9998.9</v>
      </c>
      <c r="I53" s="28">
        <f t="shared" si="45"/>
        <v>1231</v>
      </c>
      <c r="J53" s="28">
        <f t="shared" si="45"/>
        <v>0</v>
      </c>
      <c r="K53" s="28">
        <f t="shared" si="45"/>
        <v>0</v>
      </c>
      <c r="L53" s="29"/>
      <c r="M53" s="87" t="s">
        <v>67</v>
      </c>
    </row>
    <row r="54" spans="1:13" s="4" customFormat="1" ht="18" customHeight="1" x14ac:dyDescent="0.25">
      <c r="A54" s="76"/>
      <c r="B54" s="73"/>
      <c r="C54" s="101"/>
      <c r="D54" s="73"/>
      <c r="E54" s="15">
        <f t="shared" si="43"/>
        <v>36239.699999999997</v>
      </c>
      <c r="F54" s="16">
        <f>33539.7</f>
        <v>33539.699999999997</v>
      </c>
      <c r="G54" s="16">
        <v>2700</v>
      </c>
      <c r="H54" s="16">
        <v>9998.9</v>
      </c>
      <c r="I54" s="16"/>
      <c r="J54" s="16"/>
      <c r="K54" s="17"/>
      <c r="L54" s="30" t="s">
        <v>7</v>
      </c>
      <c r="M54" s="88"/>
    </row>
    <row r="55" spans="1:13" s="4" customFormat="1" ht="18" customHeight="1" thickBot="1" x14ac:dyDescent="0.3">
      <c r="A55" s="77"/>
      <c r="B55" s="74"/>
      <c r="C55" s="102"/>
      <c r="D55" s="74"/>
      <c r="E55" s="15">
        <f t="shared" si="43"/>
        <v>1603</v>
      </c>
      <c r="F55" s="19"/>
      <c r="G55" s="19">
        <v>372</v>
      </c>
      <c r="H55" s="19"/>
      <c r="I55" s="19">
        <v>1231</v>
      </c>
      <c r="J55" s="31"/>
      <c r="K55" s="20"/>
      <c r="L55" s="19" t="s">
        <v>8</v>
      </c>
      <c r="M55" s="89"/>
    </row>
    <row r="56" spans="1:13" s="4" customFormat="1" ht="16.5" customHeight="1" x14ac:dyDescent="0.25">
      <c r="A56" s="75" t="s">
        <v>12</v>
      </c>
      <c r="B56" s="72" t="s">
        <v>77</v>
      </c>
      <c r="C56" s="100" t="s">
        <v>113</v>
      </c>
      <c r="D56" s="72" t="s">
        <v>91</v>
      </c>
      <c r="E56" s="13">
        <f>SUM(E57:E58)</f>
        <v>40781.4</v>
      </c>
      <c r="F56" s="28">
        <f t="shared" ref="F56:K56" si="46">SUM(F57:F58)</f>
        <v>36663.4</v>
      </c>
      <c r="G56" s="28">
        <f t="shared" si="46"/>
        <v>4118</v>
      </c>
      <c r="H56" s="28">
        <f t="shared" si="46"/>
        <v>0</v>
      </c>
      <c r="I56" s="28">
        <f t="shared" si="46"/>
        <v>0</v>
      </c>
      <c r="J56" s="28">
        <f t="shared" si="46"/>
        <v>0</v>
      </c>
      <c r="K56" s="28">
        <f t="shared" si="46"/>
        <v>0</v>
      </c>
      <c r="L56" s="29"/>
      <c r="M56" s="69" t="s">
        <v>68</v>
      </c>
    </row>
    <row r="57" spans="1:13" s="4" customFormat="1" ht="16.5" customHeight="1" x14ac:dyDescent="0.25">
      <c r="A57" s="76"/>
      <c r="B57" s="73"/>
      <c r="C57" s="101"/>
      <c r="D57" s="73"/>
      <c r="E57" s="15">
        <f t="shared" si="43"/>
        <v>36440.400000000001</v>
      </c>
      <c r="F57" s="16">
        <f>20006+14434.4</f>
        <v>34440.400000000001</v>
      </c>
      <c r="G57" s="16">
        <v>2000</v>
      </c>
      <c r="H57" s="16"/>
      <c r="I57" s="16"/>
      <c r="J57" s="17"/>
      <c r="K57" s="17"/>
      <c r="L57" s="30" t="s">
        <v>7</v>
      </c>
      <c r="M57" s="70"/>
    </row>
    <row r="58" spans="1:13" s="4" customFormat="1" ht="16.5" customHeight="1" thickBot="1" x14ac:dyDescent="0.3">
      <c r="A58" s="77"/>
      <c r="B58" s="74"/>
      <c r="C58" s="102"/>
      <c r="D58" s="74"/>
      <c r="E58" s="15">
        <f t="shared" si="43"/>
        <v>4341</v>
      </c>
      <c r="F58" s="19">
        <v>2223</v>
      </c>
      <c r="G58" s="19">
        <v>2118</v>
      </c>
      <c r="H58" s="19"/>
      <c r="I58" s="19"/>
      <c r="J58" s="20"/>
      <c r="K58" s="20"/>
      <c r="L58" s="19" t="s">
        <v>8</v>
      </c>
      <c r="M58" s="71"/>
    </row>
    <row r="59" spans="1:13" s="4" customFormat="1" ht="16.5" customHeight="1" x14ac:dyDescent="0.25">
      <c r="A59" s="75" t="s">
        <v>13</v>
      </c>
      <c r="B59" s="72" t="s">
        <v>103</v>
      </c>
      <c r="C59" s="100" t="s">
        <v>113</v>
      </c>
      <c r="D59" s="72" t="s">
        <v>104</v>
      </c>
      <c r="E59" s="13">
        <f>SUM(E60:E61)</f>
        <v>12701</v>
      </c>
      <c r="F59" s="28">
        <f t="shared" ref="F59:K59" si="47">SUM(F60:F61)</f>
        <v>0</v>
      </c>
      <c r="G59" s="28">
        <f t="shared" si="47"/>
        <v>0</v>
      </c>
      <c r="H59" s="28">
        <f t="shared" si="47"/>
        <v>0</v>
      </c>
      <c r="I59" s="28">
        <f t="shared" si="47"/>
        <v>318</v>
      </c>
      <c r="J59" s="28">
        <f t="shared" si="47"/>
        <v>2984</v>
      </c>
      <c r="K59" s="28">
        <f t="shared" si="47"/>
        <v>9399</v>
      </c>
      <c r="L59" s="29"/>
      <c r="M59" s="69" t="s">
        <v>105</v>
      </c>
    </row>
    <row r="60" spans="1:13" s="4" customFormat="1" ht="16.5" customHeight="1" x14ac:dyDescent="0.25">
      <c r="A60" s="76"/>
      <c r="B60" s="73"/>
      <c r="C60" s="101"/>
      <c r="D60" s="73"/>
      <c r="E60" s="15">
        <f t="shared" si="43"/>
        <v>0</v>
      </c>
      <c r="F60" s="16"/>
      <c r="G60" s="16"/>
      <c r="H60" s="16"/>
      <c r="I60" s="16"/>
      <c r="J60" s="17"/>
      <c r="K60" s="17"/>
      <c r="L60" s="30" t="s">
        <v>7</v>
      </c>
      <c r="M60" s="70"/>
    </row>
    <row r="61" spans="1:13" s="4" customFormat="1" ht="16.5" customHeight="1" thickBot="1" x14ac:dyDescent="0.3">
      <c r="A61" s="77"/>
      <c r="B61" s="74"/>
      <c r="C61" s="102"/>
      <c r="D61" s="74"/>
      <c r="E61" s="15">
        <f t="shared" si="43"/>
        <v>12701</v>
      </c>
      <c r="F61" s="19"/>
      <c r="G61" s="19"/>
      <c r="H61" s="19"/>
      <c r="I61" s="19">
        <v>318</v>
      </c>
      <c r="J61" s="20">
        <v>2984</v>
      </c>
      <c r="K61" s="20">
        <v>9399</v>
      </c>
      <c r="L61" s="19" t="s">
        <v>8</v>
      </c>
      <c r="M61" s="71"/>
    </row>
    <row r="62" spans="1:13" s="4" customFormat="1" ht="13.5" customHeight="1" x14ac:dyDescent="0.25">
      <c r="A62" s="75" t="s">
        <v>15</v>
      </c>
      <c r="B62" s="72" t="s">
        <v>23</v>
      </c>
      <c r="C62" s="100" t="s">
        <v>113</v>
      </c>
      <c r="D62" s="81">
        <v>2012</v>
      </c>
      <c r="E62" s="13">
        <f>SUM(E63:E64)</f>
        <v>5729.9</v>
      </c>
      <c r="F62" s="28">
        <f t="shared" ref="F62:K62" si="48">SUM(F63:F64)</f>
        <v>5729.9</v>
      </c>
      <c r="G62" s="28">
        <f t="shared" si="48"/>
        <v>0</v>
      </c>
      <c r="H62" s="28">
        <f t="shared" si="48"/>
        <v>0</v>
      </c>
      <c r="I62" s="28">
        <f t="shared" si="48"/>
        <v>0</v>
      </c>
      <c r="J62" s="28">
        <f t="shared" si="48"/>
        <v>0</v>
      </c>
      <c r="K62" s="28">
        <f t="shared" si="48"/>
        <v>0</v>
      </c>
      <c r="L62" s="29"/>
      <c r="M62" s="87" t="s">
        <v>69</v>
      </c>
    </row>
    <row r="63" spans="1:13" s="4" customFormat="1" ht="13.5" customHeight="1" x14ac:dyDescent="0.25">
      <c r="A63" s="76"/>
      <c r="B63" s="73"/>
      <c r="C63" s="101"/>
      <c r="D63" s="82"/>
      <c r="E63" s="15">
        <f t="shared" si="43"/>
        <v>5729.9</v>
      </c>
      <c r="F63" s="16">
        <f>5729.9</f>
        <v>5729.9</v>
      </c>
      <c r="G63" s="16"/>
      <c r="H63" s="16"/>
      <c r="I63" s="16"/>
      <c r="J63" s="17"/>
      <c r="K63" s="17"/>
      <c r="L63" s="30" t="s">
        <v>7</v>
      </c>
      <c r="M63" s="88"/>
    </row>
    <row r="64" spans="1:13" s="4" customFormat="1" ht="13.5" customHeight="1" thickBot="1" x14ac:dyDescent="0.3">
      <c r="A64" s="77"/>
      <c r="B64" s="74"/>
      <c r="C64" s="102"/>
      <c r="D64" s="83"/>
      <c r="E64" s="21">
        <f t="shared" si="43"/>
        <v>0</v>
      </c>
      <c r="F64" s="19"/>
      <c r="G64" s="19"/>
      <c r="H64" s="19"/>
      <c r="I64" s="19"/>
      <c r="J64" s="20"/>
      <c r="K64" s="20"/>
      <c r="L64" s="19" t="s">
        <v>8</v>
      </c>
      <c r="M64" s="89"/>
    </row>
    <row r="65" spans="1:13" s="4" customFormat="1" ht="20.25" customHeight="1" x14ac:dyDescent="0.25">
      <c r="A65" s="75" t="s">
        <v>16</v>
      </c>
      <c r="B65" s="72" t="s">
        <v>25</v>
      </c>
      <c r="C65" s="100" t="s">
        <v>113</v>
      </c>
      <c r="D65" s="81">
        <v>2012</v>
      </c>
      <c r="E65" s="13">
        <f>SUM(E66:E67)</f>
        <v>11065</v>
      </c>
      <c r="F65" s="28">
        <f t="shared" ref="F65:K65" si="49">SUM(F66:F67)</f>
        <v>11065</v>
      </c>
      <c r="G65" s="28">
        <f t="shared" si="49"/>
        <v>0</v>
      </c>
      <c r="H65" s="28">
        <f t="shared" si="49"/>
        <v>0</v>
      </c>
      <c r="I65" s="28">
        <f t="shared" si="49"/>
        <v>0</v>
      </c>
      <c r="J65" s="28">
        <f t="shared" si="49"/>
        <v>0</v>
      </c>
      <c r="K65" s="28">
        <f t="shared" si="49"/>
        <v>0</v>
      </c>
      <c r="L65" s="29"/>
      <c r="M65" s="69" t="s">
        <v>70</v>
      </c>
    </row>
    <row r="66" spans="1:13" s="4" customFormat="1" ht="20.25" customHeight="1" x14ac:dyDescent="0.25">
      <c r="A66" s="76"/>
      <c r="B66" s="73"/>
      <c r="C66" s="101"/>
      <c r="D66" s="82"/>
      <c r="E66" s="15">
        <f t="shared" si="43"/>
        <v>9958</v>
      </c>
      <c r="F66" s="16">
        <v>9958</v>
      </c>
      <c r="G66" s="16"/>
      <c r="H66" s="16"/>
      <c r="I66" s="16"/>
      <c r="J66" s="17"/>
      <c r="K66" s="17"/>
      <c r="L66" s="30" t="s">
        <v>7</v>
      </c>
      <c r="M66" s="70"/>
    </row>
    <row r="67" spans="1:13" s="4" customFormat="1" ht="20.25" customHeight="1" thickBot="1" x14ac:dyDescent="0.3">
      <c r="A67" s="77"/>
      <c r="B67" s="74"/>
      <c r="C67" s="102"/>
      <c r="D67" s="83"/>
      <c r="E67" s="15">
        <f t="shared" si="43"/>
        <v>1107</v>
      </c>
      <c r="F67" s="19">
        <v>1107</v>
      </c>
      <c r="G67" s="19"/>
      <c r="H67" s="19"/>
      <c r="I67" s="19"/>
      <c r="J67" s="20"/>
      <c r="K67" s="20"/>
      <c r="L67" s="19" t="s">
        <v>8</v>
      </c>
      <c r="M67" s="71"/>
    </row>
    <row r="68" spans="1:13" s="4" customFormat="1" ht="18" customHeight="1" x14ac:dyDescent="0.25">
      <c r="A68" s="75" t="s">
        <v>17</v>
      </c>
      <c r="B68" s="72" t="s">
        <v>33</v>
      </c>
      <c r="C68" s="100" t="s">
        <v>113</v>
      </c>
      <c r="D68" s="72" t="s">
        <v>20</v>
      </c>
      <c r="E68" s="13">
        <f>SUM(E69:E70)</f>
        <v>8123.9</v>
      </c>
      <c r="F68" s="28">
        <f t="shared" ref="F68:K68" si="50">SUM(F69:F70)</f>
        <v>405.9</v>
      </c>
      <c r="G68" s="28">
        <f t="shared" si="50"/>
        <v>6813</v>
      </c>
      <c r="H68" s="28">
        <f t="shared" si="50"/>
        <v>0</v>
      </c>
      <c r="I68" s="28">
        <f t="shared" si="50"/>
        <v>905</v>
      </c>
      <c r="J68" s="28">
        <f t="shared" si="50"/>
        <v>0</v>
      </c>
      <c r="K68" s="28">
        <f t="shared" si="50"/>
        <v>0</v>
      </c>
      <c r="L68" s="29"/>
      <c r="M68" s="69" t="s">
        <v>59</v>
      </c>
    </row>
    <row r="69" spans="1:13" s="4" customFormat="1" ht="18" customHeight="1" x14ac:dyDescent="0.25">
      <c r="A69" s="76"/>
      <c r="B69" s="73"/>
      <c r="C69" s="101"/>
      <c r="D69" s="73"/>
      <c r="E69" s="15">
        <f t="shared" si="43"/>
        <v>6510.9</v>
      </c>
      <c r="F69" s="16">
        <v>378.9</v>
      </c>
      <c r="G69" s="16">
        <v>6132</v>
      </c>
      <c r="H69" s="16"/>
      <c r="I69" s="16"/>
      <c r="J69" s="16"/>
      <c r="K69" s="17"/>
      <c r="L69" s="30" t="s">
        <v>7</v>
      </c>
      <c r="M69" s="70"/>
    </row>
    <row r="70" spans="1:13" s="4" customFormat="1" ht="18" customHeight="1" thickBot="1" x14ac:dyDescent="0.3">
      <c r="A70" s="77"/>
      <c r="B70" s="74"/>
      <c r="C70" s="102"/>
      <c r="D70" s="74"/>
      <c r="E70" s="15">
        <f t="shared" si="43"/>
        <v>1613</v>
      </c>
      <c r="F70" s="19">
        <v>27</v>
      </c>
      <c r="G70" s="19">
        <v>681</v>
      </c>
      <c r="H70" s="19"/>
      <c r="I70" s="19">
        <v>905</v>
      </c>
      <c r="J70" s="31"/>
      <c r="K70" s="20"/>
      <c r="L70" s="19" t="s">
        <v>8</v>
      </c>
      <c r="M70" s="71"/>
    </row>
    <row r="71" spans="1:13" s="4" customFormat="1" ht="18" customHeight="1" x14ac:dyDescent="0.25">
      <c r="A71" s="75" t="s">
        <v>18</v>
      </c>
      <c r="B71" s="72" t="s">
        <v>34</v>
      </c>
      <c r="C71" s="100" t="s">
        <v>113</v>
      </c>
      <c r="D71" s="72" t="s">
        <v>20</v>
      </c>
      <c r="E71" s="13">
        <f>SUM(E72:E73)</f>
        <v>2255</v>
      </c>
      <c r="F71" s="28">
        <f t="shared" ref="F71:K71" si="51">SUM(F72:F73)</f>
        <v>661</v>
      </c>
      <c r="G71" s="28">
        <f t="shared" si="51"/>
        <v>222</v>
      </c>
      <c r="H71" s="28">
        <f t="shared" si="51"/>
        <v>0</v>
      </c>
      <c r="I71" s="28">
        <f t="shared" si="51"/>
        <v>1372</v>
      </c>
      <c r="J71" s="28">
        <f t="shared" si="51"/>
        <v>0</v>
      </c>
      <c r="K71" s="28">
        <f t="shared" si="51"/>
        <v>0</v>
      </c>
      <c r="L71" s="29"/>
      <c r="M71" s="69" t="s">
        <v>58</v>
      </c>
    </row>
    <row r="72" spans="1:13" s="4" customFormat="1" ht="18" customHeight="1" x14ac:dyDescent="0.25">
      <c r="A72" s="76"/>
      <c r="B72" s="73"/>
      <c r="C72" s="101"/>
      <c r="D72" s="73"/>
      <c r="E72" s="15">
        <f t="shared" si="43"/>
        <v>595</v>
      </c>
      <c r="F72" s="16">
        <v>595</v>
      </c>
      <c r="G72" s="16"/>
      <c r="H72" s="16"/>
      <c r="I72" s="16"/>
      <c r="J72" s="16"/>
      <c r="K72" s="17"/>
      <c r="L72" s="30" t="s">
        <v>7</v>
      </c>
      <c r="M72" s="70"/>
    </row>
    <row r="73" spans="1:13" s="4" customFormat="1" ht="18" customHeight="1" thickBot="1" x14ac:dyDescent="0.3">
      <c r="A73" s="77"/>
      <c r="B73" s="74"/>
      <c r="C73" s="102"/>
      <c r="D73" s="74"/>
      <c r="E73" s="15">
        <f t="shared" si="43"/>
        <v>1660</v>
      </c>
      <c r="F73" s="19">
        <v>66</v>
      </c>
      <c r="G73" s="19">
        <v>222</v>
      </c>
      <c r="H73" s="19"/>
      <c r="I73" s="19">
        <v>1372</v>
      </c>
      <c r="J73" s="31"/>
      <c r="K73" s="20"/>
      <c r="L73" s="19" t="s">
        <v>8</v>
      </c>
      <c r="M73" s="71"/>
    </row>
    <row r="74" spans="1:13" s="4" customFormat="1" ht="18.75" customHeight="1" x14ac:dyDescent="0.25">
      <c r="A74" s="75" t="s">
        <v>19</v>
      </c>
      <c r="B74" s="72" t="s">
        <v>24</v>
      </c>
      <c r="C74" s="100" t="s">
        <v>113</v>
      </c>
      <c r="D74" s="72" t="s">
        <v>91</v>
      </c>
      <c r="E74" s="13">
        <f>SUM(E75:E76)</f>
        <v>4961.5999999999995</v>
      </c>
      <c r="F74" s="28">
        <f t="shared" ref="F74:K74" si="52">SUM(F75:F76)</f>
        <v>297.59999999999997</v>
      </c>
      <c r="G74" s="28">
        <f t="shared" si="52"/>
        <v>4664</v>
      </c>
      <c r="H74" s="28">
        <f t="shared" si="52"/>
        <v>0</v>
      </c>
      <c r="I74" s="28">
        <f t="shared" si="52"/>
        <v>0</v>
      </c>
      <c r="J74" s="28">
        <f t="shared" si="52"/>
        <v>0</v>
      </c>
      <c r="K74" s="28">
        <f t="shared" si="52"/>
        <v>0</v>
      </c>
      <c r="L74" s="29"/>
      <c r="M74" s="87" t="s">
        <v>57</v>
      </c>
    </row>
    <row r="75" spans="1:13" s="4" customFormat="1" ht="18.75" customHeight="1" x14ac:dyDescent="0.25">
      <c r="A75" s="76"/>
      <c r="B75" s="73"/>
      <c r="C75" s="101"/>
      <c r="D75" s="73"/>
      <c r="E75" s="15">
        <f t="shared" si="43"/>
        <v>4302.3999999999996</v>
      </c>
      <c r="F75" s="16">
        <f>193+82.4</f>
        <v>275.39999999999998</v>
      </c>
      <c r="G75" s="16">
        <v>4027</v>
      </c>
      <c r="H75" s="16"/>
      <c r="I75" s="16"/>
      <c r="J75" s="17"/>
      <c r="K75" s="17"/>
      <c r="L75" s="30" t="s">
        <v>7</v>
      </c>
      <c r="M75" s="88"/>
    </row>
    <row r="76" spans="1:13" s="4" customFormat="1" ht="18.75" customHeight="1" thickBot="1" x14ac:dyDescent="0.3">
      <c r="A76" s="77"/>
      <c r="B76" s="74"/>
      <c r="C76" s="102"/>
      <c r="D76" s="74"/>
      <c r="E76" s="15">
        <f t="shared" si="43"/>
        <v>659.2</v>
      </c>
      <c r="F76" s="19">
        <v>22.2</v>
      </c>
      <c r="G76" s="19">
        <v>637</v>
      </c>
      <c r="H76" s="19"/>
      <c r="I76" s="19"/>
      <c r="J76" s="20"/>
      <c r="K76" s="20"/>
      <c r="L76" s="19" t="s">
        <v>8</v>
      </c>
      <c r="M76" s="89"/>
    </row>
    <row r="77" spans="1:13" s="4" customFormat="1" ht="18.75" customHeight="1" x14ac:dyDescent="0.25">
      <c r="A77" s="75" t="s">
        <v>48</v>
      </c>
      <c r="B77" s="72" t="s">
        <v>101</v>
      </c>
      <c r="C77" s="100" t="s">
        <v>113</v>
      </c>
      <c r="D77" s="72" t="s">
        <v>14</v>
      </c>
      <c r="E77" s="13">
        <f>SUM(E78:E79)</f>
        <v>820</v>
      </c>
      <c r="F77" s="28">
        <f t="shared" ref="F77:K77" si="53">SUM(F78:F79)</f>
        <v>0</v>
      </c>
      <c r="G77" s="28">
        <f t="shared" si="53"/>
        <v>60</v>
      </c>
      <c r="H77" s="28">
        <f t="shared" si="53"/>
        <v>0</v>
      </c>
      <c r="I77" s="28">
        <f t="shared" si="53"/>
        <v>760</v>
      </c>
      <c r="J77" s="28">
        <f t="shared" si="53"/>
        <v>0</v>
      </c>
      <c r="K77" s="28">
        <f t="shared" si="53"/>
        <v>0</v>
      </c>
      <c r="L77" s="29"/>
      <c r="M77" s="87" t="s">
        <v>100</v>
      </c>
    </row>
    <row r="78" spans="1:13" s="4" customFormat="1" ht="18.75" customHeight="1" x14ac:dyDescent="0.25">
      <c r="A78" s="76"/>
      <c r="B78" s="73"/>
      <c r="C78" s="101"/>
      <c r="D78" s="73"/>
      <c r="E78" s="15">
        <f t="shared" si="43"/>
        <v>0</v>
      </c>
      <c r="F78" s="16"/>
      <c r="G78" s="16"/>
      <c r="H78" s="16"/>
      <c r="I78" s="16"/>
      <c r="J78" s="17"/>
      <c r="K78" s="17"/>
      <c r="L78" s="30" t="s">
        <v>7</v>
      </c>
      <c r="M78" s="88"/>
    </row>
    <row r="79" spans="1:13" s="4" customFormat="1" ht="18.75" customHeight="1" thickBot="1" x14ac:dyDescent="0.3">
      <c r="A79" s="77"/>
      <c r="B79" s="74"/>
      <c r="C79" s="102"/>
      <c r="D79" s="74"/>
      <c r="E79" s="15">
        <f t="shared" si="43"/>
        <v>820</v>
      </c>
      <c r="F79" s="19"/>
      <c r="G79" s="19">
        <v>60</v>
      </c>
      <c r="H79" s="19"/>
      <c r="I79" s="19">
        <v>760</v>
      </c>
      <c r="J79" s="20"/>
      <c r="K79" s="20"/>
      <c r="L79" s="19" t="s">
        <v>8</v>
      </c>
      <c r="M79" s="89"/>
    </row>
    <row r="80" spans="1:13" s="4" customFormat="1" ht="17.25" customHeight="1" x14ac:dyDescent="0.25">
      <c r="A80" s="75" t="s">
        <v>49</v>
      </c>
      <c r="B80" s="72" t="s">
        <v>78</v>
      </c>
      <c r="C80" s="100" t="s">
        <v>113</v>
      </c>
      <c r="D80" s="72" t="s">
        <v>91</v>
      </c>
      <c r="E80" s="13">
        <f>SUM(E81:E82)</f>
        <v>3441</v>
      </c>
      <c r="F80" s="28">
        <f t="shared" ref="F80:K80" si="54">SUM(F81:F82)</f>
        <v>2269</v>
      </c>
      <c r="G80" s="28">
        <f t="shared" si="54"/>
        <v>1172</v>
      </c>
      <c r="H80" s="28">
        <f t="shared" si="54"/>
        <v>19.899999999999999</v>
      </c>
      <c r="I80" s="28">
        <f t="shared" si="54"/>
        <v>0</v>
      </c>
      <c r="J80" s="28">
        <f t="shared" si="54"/>
        <v>0</v>
      </c>
      <c r="K80" s="28">
        <f t="shared" si="54"/>
        <v>0</v>
      </c>
      <c r="L80" s="29"/>
      <c r="M80" s="87" t="s">
        <v>56</v>
      </c>
    </row>
    <row r="81" spans="1:13" s="4" customFormat="1" ht="17.25" customHeight="1" x14ac:dyDescent="0.25">
      <c r="A81" s="76"/>
      <c r="B81" s="73"/>
      <c r="C81" s="101"/>
      <c r="D81" s="73"/>
      <c r="E81" s="15">
        <f t="shared" si="43"/>
        <v>2042</v>
      </c>
      <c r="F81" s="16">
        <v>2042</v>
      </c>
      <c r="G81" s="16"/>
      <c r="H81" s="16">
        <v>19.899999999999999</v>
      </c>
      <c r="I81" s="16"/>
      <c r="J81" s="17"/>
      <c r="K81" s="17"/>
      <c r="L81" s="30" t="s">
        <v>7</v>
      </c>
      <c r="M81" s="88"/>
    </row>
    <row r="82" spans="1:13" s="4" customFormat="1" ht="17.25" customHeight="1" thickBot="1" x14ac:dyDescent="0.3">
      <c r="A82" s="77"/>
      <c r="B82" s="74"/>
      <c r="C82" s="102"/>
      <c r="D82" s="74"/>
      <c r="E82" s="15">
        <f t="shared" si="43"/>
        <v>1399</v>
      </c>
      <c r="F82" s="19">
        <v>227</v>
      </c>
      <c r="G82" s="19">
        <v>1172</v>
      </c>
      <c r="H82" s="19"/>
      <c r="I82" s="19"/>
      <c r="J82" s="20"/>
      <c r="K82" s="20"/>
      <c r="L82" s="19" t="s">
        <v>8</v>
      </c>
      <c r="M82" s="89"/>
    </row>
    <row r="83" spans="1:13" s="4" customFormat="1" ht="30" customHeight="1" x14ac:dyDescent="0.25">
      <c r="A83" s="75" t="s">
        <v>50</v>
      </c>
      <c r="B83" s="72" t="s">
        <v>79</v>
      </c>
      <c r="C83" s="100" t="s">
        <v>113</v>
      </c>
      <c r="D83" s="72" t="s">
        <v>32</v>
      </c>
      <c r="E83" s="13">
        <f>SUM(E84:E85)</f>
        <v>3051.5</v>
      </c>
      <c r="F83" s="28">
        <f t="shared" ref="F83:K83" si="55">SUM(F84:F85)</f>
        <v>1760.5</v>
      </c>
      <c r="G83" s="28">
        <f t="shared" si="55"/>
        <v>0</v>
      </c>
      <c r="H83" s="28">
        <f t="shared" si="55"/>
        <v>1338.4</v>
      </c>
      <c r="I83" s="28">
        <f t="shared" si="55"/>
        <v>475</v>
      </c>
      <c r="J83" s="28">
        <f t="shared" si="55"/>
        <v>816</v>
      </c>
      <c r="K83" s="28">
        <f t="shared" si="55"/>
        <v>0</v>
      </c>
      <c r="L83" s="29"/>
      <c r="M83" s="87" t="s">
        <v>55</v>
      </c>
    </row>
    <row r="84" spans="1:13" s="4" customFormat="1" ht="30" customHeight="1" x14ac:dyDescent="0.25">
      <c r="A84" s="76"/>
      <c r="B84" s="73"/>
      <c r="C84" s="101"/>
      <c r="D84" s="73"/>
      <c r="E84" s="15">
        <f t="shared" si="43"/>
        <v>1606</v>
      </c>
      <c r="F84" s="16">
        <f>1390+216</f>
        <v>1606</v>
      </c>
      <c r="G84" s="16"/>
      <c r="H84" s="16">
        <v>1338.4</v>
      </c>
      <c r="I84" s="16"/>
      <c r="J84" s="17"/>
      <c r="K84" s="17"/>
      <c r="L84" s="30" t="s">
        <v>7</v>
      </c>
      <c r="M84" s="88"/>
    </row>
    <row r="85" spans="1:13" s="4" customFormat="1" ht="30" customHeight="1" thickBot="1" x14ac:dyDescent="0.3">
      <c r="A85" s="77"/>
      <c r="B85" s="74"/>
      <c r="C85" s="102"/>
      <c r="D85" s="74"/>
      <c r="E85" s="15">
        <f t="shared" si="43"/>
        <v>1445.5</v>
      </c>
      <c r="F85" s="19">
        <v>154.5</v>
      </c>
      <c r="G85" s="19"/>
      <c r="H85" s="19"/>
      <c r="I85" s="19">
        <v>475</v>
      </c>
      <c r="J85" s="20">
        <v>816</v>
      </c>
      <c r="K85" s="20"/>
      <c r="L85" s="19" t="s">
        <v>8</v>
      </c>
      <c r="M85" s="89"/>
    </row>
    <row r="86" spans="1:13" s="4" customFormat="1" ht="23.25" customHeight="1" x14ac:dyDescent="0.25">
      <c r="A86" s="75" t="s">
        <v>51</v>
      </c>
      <c r="B86" s="72" t="s">
        <v>116</v>
      </c>
      <c r="C86" s="100" t="s">
        <v>113</v>
      </c>
      <c r="D86" s="81">
        <v>2016</v>
      </c>
      <c r="E86" s="13">
        <f>SUM(E87:E88)</f>
        <v>80</v>
      </c>
      <c r="F86" s="28">
        <f t="shared" ref="F86:K86" si="56">SUM(F87:F88)</f>
        <v>0</v>
      </c>
      <c r="G86" s="28">
        <f t="shared" si="56"/>
        <v>0</v>
      </c>
      <c r="H86" s="28">
        <f t="shared" si="56"/>
        <v>0</v>
      </c>
      <c r="I86" s="28">
        <f t="shared" si="56"/>
        <v>0</v>
      </c>
      <c r="J86" s="28">
        <f t="shared" si="56"/>
        <v>0</v>
      </c>
      <c r="K86" s="28">
        <f t="shared" si="56"/>
        <v>80</v>
      </c>
      <c r="L86" s="29"/>
      <c r="M86" s="87" t="s">
        <v>99</v>
      </c>
    </row>
    <row r="87" spans="1:13" s="4" customFormat="1" ht="23.25" customHeight="1" x14ac:dyDescent="0.25">
      <c r="A87" s="76"/>
      <c r="B87" s="73"/>
      <c r="C87" s="101"/>
      <c r="D87" s="82"/>
      <c r="E87" s="15">
        <f t="shared" si="43"/>
        <v>0</v>
      </c>
      <c r="F87" s="16"/>
      <c r="G87" s="16"/>
      <c r="H87" s="16"/>
      <c r="I87" s="16"/>
      <c r="J87" s="17"/>
      <c r="K87" s="17"/>
      <c r="L87" s="30"/>
      <c r="M87" s="88"/>
    </row>
    <row r="88" spans="1:13" s="4" customFormat="1" ht="23.25" customHeight="1" thickBot="1" x14ac:dyDescent="0.3">
      <c r="A88" s="77"/>
      <c r="B88" s="74"/>
      <c r="C88" s="102"/>
      <c r="D88" s="83"/>
      <c r="E88" s="15">
        <f t="shared" si="43"/>
        <v>80</v>
      </c>
      <c r="F88" s="19"/>
      <c r="G88" s="19"/>
      <c r="H88" s="19"/>
      <c r="I88" s="19"/>
      <c r="J88" s="20"/>
      <c r="K88" s="20">
        <v>80</v>
      </c>
      <c r="L88" s="19" t="s">
        <v>8</v>
      </c>
      <c r="M88" s="89"/>
    </row>
    <row r="89" spans="1:13" s="4" customFormat="1" ht="31.5" customHeight="1" x14ac:dyDescent="0.25">
      <c r="A89" s="75" t="s">
        <v>86</v>
      </c>
      <c r="B89" s="72" t="s">
        <v>80</v>
      </c>
      <c r="C89" s="100" t="s">
        <v>113</v>
      </c>
      <c r="D89" s="81">
        <v>2016</v>
      </c>
      <c r="E89" s="13">
        <f>SUM(E90:E91)</f>
        <v>7000</v>
      </c>
      <c r="F89" s="28">
        <f t="shared" ref="F89:K89" si="57">SUM(F90:F91)</f>
        <v>0</v>
      </c>
      <c r="G89" s="28">
        <f t="shared" si="57"/>
        <v>0</v>
      </c>
      <c r="H89" s="28">
        <f t="shared" si="57"/>
        <v>0</v>
      </c>
      <c r="I89" s="28">
        <f t="shared" si="57"/>
        <v>0</v>
      </c>
      <c r="J89" s="28">
        <f t="shared" si="57"/>
        <v>0</v>
      </c>
      <c r="K89" s="28">
        <f t="shared" si="57"/>
        <v>7000</v>
      </c>
      <c r="L89" s="29"/>
      <c r="M89" s="87" t="s">
        <v>54</v>
      </c>
    </row>
    <row r="90" spans="1:13" s="4" customFormat="1" ht="31.5" customHeight="1" x14ac:dyDescent="0.25">
      <c r="A90" s="76"/>
      <c r="B90" s="73"/>
      <c r="C90" s="101"/>
      <c r="D90" s="82"/>
      <c r="E90" s="15">
        <f t="shared" si="43"/>
        <v>0</v>
      </c>
      <c r="F90" s="16"/>
      <c r="G90" s="16"/>
      <c r="H90" s="16"/>
      <c r="I90" s="16"/>
      <c r="J90" s="17"/>
      <c r="K90" s="17"/>
      <c r="L90" s="30"/>
      <c r="M90" s="88"/>
    </row>
    <row r="91" spans="1:13" s="4" customFormat="1" ht="31.5" customHeight="1" thickBot="1" x14ac:dyDescent="0.3">
      <c r="A91" s="77"/>
      <c r="B91" s="74"/>
      <c r="C91" s="102"/>
      <c r="D91" s="83"/>
      <c r="E91" s="21">
        <f t="shared" si="43"/>
        <v>7000</v>
      </c>
      <c r="F91" s="19"/>
      <c r="G91" s="19"/>
      <c r="H91" s="19"/>
      <c r="I91" s="19"/>
      <c r="J91" s="20"/>
      <c r="K91" s="20">
        <v>7000</v>
      </c>
      <c r="L91" s="19" t="s">
        <v>8</v>
      </c>
      <c r="M91" s="89"/>
    </row>
    <row r="92" spans="1:13" s="4" customFormat="1" ht="45" customHeight="1" x14ac:dyDescent="0.25">
      <c r="A92" s="75" t="s">
        <v>87</v>
      </c>
      <c r="B92" s="72" t="s">
        <v>88</v>
      </c>
      <c r="C92" s="100" t="s">
        <v>113</v>
      </c>
      <c r="D92" s="84">
        <v>2012</v>
      </c>
      <c r="E92" s="13">
        <f>SUM(E93:E94)</f>
        <v>14578.1</v>
      </c>
      <c r="F92" s="28">
        <f t="shared" ref="F92:K92" si="58">SUM(F93:F94)</f>
        <v>14578.1</v>
      </c>
      <c r="G92" s="28">
        <f t="shared" si="58"/>
        <v>0</v>
      </c>
      <c r="H92" s="28">
        <f t="shared" si="58"/>
        <v>0</v>
      </c>
      <c r="I92" s="28">
        <f t="shared" si="58"/>
        <v>0</v>
      </c>
      <c r="J92" s="28">
        <f t="shared" si="58"/>
        <v>0</v>
      </c>
      <c r="K92" s="28">
        <f t="shared" si="58"/>
        <v>0</v>
      </c>
      <c r="L92" s="32"/>
      <c r="M92" s="69" t="s">
        <v>90</v>
      </c>
    </row>
    <row r="93" spans="1:13" s="4" customFormat="1" ht="48" customHeight="1" x14ac:dyDescent="0.25">
      <c r="A93" s="76"/>
      <c r="B93" s="73"/>
      <c r="C93" s="101"/>
      <c r="D93" s="85"/>
      <c r="E93" s="15">
        <f t="shared" si="43"/>
        <v>14458.800000000001</v>
      </c>
      <c r="F93" s="16">
        <f>1073.7+13385.1</f>
        <v>14458.800000000001</v>
      </c>
      <c r="G93" s="16"/>
      <c r="H93" s="16"/>
      <c r="I93" s="16"/>
      <c r="J93" s="17"/>
      <c r="K93" s="17"/>
      <c r="L93" s="30" t="s">
        <v>7</v>
      </c>
      <c r="M93" s="70"/>
    </row>
    <row r="94" spans="1:13" s="4" customFormat="1" ht="39.75" customHeight="1" thickBot="1" x14ac:dyDescent="0.3">
      <c r="A94" s="77"/>
      <c r="B94" s="74"/>
      <c r="C94" s="102"/>
      <c r="D94" s="86"/>
      <c r="E94" s="21">
        <f t="shared" si="43"/>
        <v>119.3</v>
      </c>
      <c r="F94" s="31">
        <v>119.3</v>
      </c>
      <c r="G94" s="31"/>
      <c r="H94" s="31"/>
      <c r="I94" s="31"/>
      <c r="J94" s="20"/>
      <c r="K94" s="20"/>
      <c r="L94" s="19" t="s">
        <v>8</v>
      </c>
      <c r="M94" s="71"/>
    </row>
    <row r="95" spans="1:13" s="4" customFormat="1" ht="20.25" customHeight="1" x14ac:dyDescent="0.25">
      <c r="A95" s="76" t="s">
        <v>92</v>
      </c>
      <c r="B95" s="73" t="s">
        <v>89</v>
      </c>
      <c r="C95" s="101" t="s">
        <v>113</v>
      </c>
      <c r="D95" s="73" t="s">
        <v>91</v>
      </c>
      <c r="E95" s="33">
        <f>SUM(E96:E97)</f>
        <v>1272</v>
      </c>
      <c r="F95" s="34">
        <f t="shared" ref="F95:K95" si="59">SUM(F96:F97)</f>
        <v>778</v>
      </c>
      <c r="G95" s="34">
        <f t="shared" si="59"/>
        <v>494</v>
      </c>
      <c r="H95" s="34">
        <f t="shared" si="59"/>
        <v>0</v>
      </c>
      <c r="I95" s="34">
        <f t="shared" si="59"/>
        <v>0</v>
      </c>
      <c r="J95" s="34">
        <f t="shared" si="59"/>
        <v>0</v>
      </c>
      <c r="K95" s="34">
        <f t="shared" si="59"/>
        <v>0</v>
      </c>
      <c r="L95" s="35"/>
      <c r="M95" s="70" t="s">
        <v>106</v>
      </c>
    </row>
    <row r="96" spans="1:13" s="4" customFormat="1" ht="20.25" customHeight="1" x14ac:dyDescent="0.25">
      <c r="A96" s="76"/>
      <c r="B96" s="73"/>
      <c r="C96" s="101"/>
      <c r="D96" s="73"/>
      <c r="E96" s="15">
        <f t="shared" si="43"/>
        <v>700</v>
      </c>
      <c r="F96" s="16">
        <v>700</v>
      </c>
      <c r="G96" s="16"/>
      <c r="H96" s="16"/>
      <c r="I96" s="16"/>
      <c r="J96" s="17"/>
      <c r="K96" s="17"/>
      <c r="L96" s="30" t="s">
        <v>7</v>
      </c>
      <c r="M96" s="70"/>
    </row>
    <row r="97" spans="1:13" s="4" customFormat="1" ht="20.25" customHeight="1" thickBot="1" x14ac:dyDescent="0.3">
      <c r="A97" s="76"/>
      <c r="B97" s="73"/>
      <c r="C97" s="102"/>
      <c r="D97" s="73"/>
      <c r="E97" s="21">
        <f t="shared" si="43"/>
        <v>572</v>
      </c>
      <c r="F97" s="36">
        <v>78</v>
      </c>
      <c r="G97" s="36">
        <v>494</v>
      </c>
      <c r="H97" s="36"/>
      <c r="I97" s="36"/>
      <c r="J97" s="37"/>
      <c r="K97" s="37"/>
      <c r="L97" s="30" t="s">
        <v>8</v>
      </c>
      <c r="M97" s="70"/>
    </row>
    <row r="98" spans="1:13" s="4" customFormat="1" ht="26.25" customHeight="1" x14ac:dyDescent="0.25">
      <c r="A98" s="78" t="s">
        <v>93</v>
      </c>
      <c r="B98" s="72" t="s">
        <v>94</v>
      </c>
      <c r="C98" s="100" t="s">
        <v>113</v>
      </c>
      <c r="D98" s="72" t="s">
        <v>98</v>
      </c>
      <c r="E98" s="13">
        <f t="shared" ref="E98" si="60">SUM(E99:E100)</f>
        <v>776.6</v>
      </c>
      <c r="F98" s="28">
        <f t="shared" ref="F98" si="61">SUM(F99:F100)</f>
        <v>196.6</v>
      </c>
      <c r="G98" s="28">
        <f t="shared" ref="G98:H98" si="62">SUM(G99:G100)</f>
        <v>0</v>
      </c>
      <c r="H98" s="28">
        <f t="shared" si="62"/>
        <v>0</v>
      </c>
      <c r="I98" s="28">
        <f t="shared" ref="I98" si="63">SUM(I99:I100)</f>
        <v>0</v>
      </c>
      <c r="J98" s="28">
        <f t="shared" ref="J98" si="64">SUM(J99:J100)</f>
        <v>0</v>
      </c>
      <c r="K98" s="28">
        <f t="shared" ref="K98" si="65">SUM(K99:K100)</f>
        <v>580</v>
      </c>
      <c r="L98" s="32"/>
      <c r="M98" s="69" t="s">
        <v>96</v>
      </c>
    </row>
    <row r="99" spans="1:13" s="4" customFormat="1" ht="26.25" customHeight="1" x14ac:dyDescent="0.25">
      <c r="A99" s="79"/>
      <c r="B99" s="73"/>
      <c r="C99" s="101"/>
      <c r="D99" s="73"/>
      <c r="E99" s="15">
        <f t="shared" si="43"/>
        <v>0</v>
      </c>
      <c r="F99" s="16"/>
      <c r="G99" s="16"/>
      <c r="H99" s="16"/>
      <c r="I99" s="16"/>
      <c r="J99" s="17"/>
      <c r="K99" s="17"/>
      <c r="L99" s="16"/>
      <c r="M99" s="70"/>
    </row>
    <row r="100" spans="1:13" s="4" customFormat="1" ht="26.25" customHeight="1" thickBot="1" x14ac:dyDescent="0.3">
      <c r="A100" s="80"/>
      <c r="B100" s="74"/>
      <c r="C100" s="102"/>
      <c r="D100" s="74"/>
      <c r="E100" s="21">
        <f t="shared" si="43"/>
        <v>776.6</v>
      </c>
      <c r="F100" s="19">
        <v>196.6</v>
      </c>
      <c r="G100" s="19"/>
      <c r="H100" s="19"/>
      <c r="I100" s="19"/>
      <c r="J100" s="38"/>
      <c r="K100" s="38">
        <v>580</v>
      </c>
      <c r="L100" s="30" t="s">
        <v>8</v>
      </c>
      <c r="M100" s="71"/>
    </row>
    <row r="101" spans="1:13" s="4" customFormat="1" ht="25.5" customHeight="1" x14ac:dyDescent="0.25">
      <c r="A101" s="78" t="s">
        <v>102</v>
      </c>
      <c r="B101" s="72" t="s">
        <v>95</v>
      </c>
      <c r="C101" s="100" t="s">
        <v>113</v>
      </c>
      <c r="D101" s="72" t="s">
        <v>98</v>
      </c>
      <c r="E101" s="13">
        <f t="shared" ref="E101" si="66">SUM(E102:E103)</f>
        <v>3150.4</v>
      </c>
      <c r="F101" s="28">
        <f t="shared" ref="F101" si="67">SUM(F102:F103)</f>
        <v>190.4</v>
      </c>
      <c r="G101" s="28">
        <f t="shared" ref="G101:H101" si="68">SUM(G102:G103)</f>
        <v>0</v>
      </c>
      <c r="H101" s="28">
        <f t="shared" si="68"/>
        <v>0</v>
      </c>
      <c r="I101" s="28">
        <f t="shared" ref="I101" si="69">SUM(I102:I103)</f>
        <v>0</v>
      </c>
      <c r="J101" s="28">
        <f t="shared" ref="J101" si="70">SUM(J102:J103)</f>
        <v>0</v>
      </c>
      <c r="K101" s="28">
        <f t="shared" ref="K101" si="71">SUM(K102:K103)</f>
        <v>2960</v>
      </c>
      <c r="L101" s="32"/>
      <c r="M101" s="69" t="s">
        <v>97</v>
      </c>
    </row>
    <row r="102" spans="1:13" s="4" customFormat="1" ht="25.5" customHeight="1" x14ac:dyDescent="0.25">
      <c r="A102" s="79"/>
      <c r="B102" s="73"/>
      <c r="C102" s="101"/>
      <c r="D102" s="73"/>
      <c r="E102" s="15">
        <f t="shared" si="43"/>
        <v>0</v>
      </c>
      <c r="F102" s="16"/>
      <c r="G102" s="16"/>
      <c r="H102" s="16"/>
      <c r="I102" s="16"/>
      <c r="J102" s="17"/>
      <c r="K102" s="17"/>
      <c r="L102" s="16"/>
      <c r="M102" s="70"/>
    </row>
    <row r="103" spans="1:13" s="4" customFormat="1" ht="25.5" customHeight="1" thickBot="1" x14ac:dyDescent="0.3">
      <c r="A103" s="80"/>
      <c r="B103" s="74"/>
      <c r="C103" s="102"/>
      <c r="D103" s="74"/>
      <c r="E103" s="21">
        <f t="shared" si="43"/>
        <v>3150.4</v>
      </c>
      <c r="F103" s="19">
        <v>190.4</v>
      </c>
      <c r="G103" s="19"/>
      <c r="H103" s="19"/>
      <c r="I103" s="19"/>
      <c r="J103" s="38"/>
      <c r="K103" s="38">
        <v>2960</v>
      </c>
      <c r="L103" s="19" t="s">
        <v>8</v>
      </c>
      <c r="M103" s="71"/>
    </row>
    <row r="104" spans="1:13" ht="28.5" customHeight="1" thickBot="1" x14ac:dyDescent="0.3">
      <c r="A104" s="39"/>
      <c r="B104" s="40" t="s">
        <v>52</v>
      </c>
      <c r="C104" s="40"/>
      <c r="D104" s="40"/>
      <c r="E104" s="40">
        <f>E89+E86+E83+E80+E74+E62+E53+E50+E47+E56+E65+E68+E71+E95+E92+E98+E101+E77+E59</f>
        <v>226248.19999999998</v>
      </c>
      <c r="F104" s="40">
        <f>F89+F86+F83+F80+F74+F62+F53+F50+F47+F56+F65+F68+F71+F95+F92+F98+F101+F77+F59</f>
        <v>160062.19999999998</v>
      </c>
      <c r="G104" s="41">
        <f>G101+G98+G95+G92+G89+G86+G83+G80+G77+G74+G71+G68+G65+G62+G59+G56+G53+G50+G47</f>
        <v>37306</v>
      </c>
      <c r="H104" s="41">
        <f>H101+H98+H95+H92+H89+H86+H83+H80+H77+H74+H71+H68+H65+H62+H59+H56+H53+H50+H47</f>
        <v>11358.5</v>
      </c>
      <c r="I104" s="40">
        <f t="shared" ref="I104:K104" si="72">I89+I86+I83+I80+I74+I62+I53+I50+I47+I56+I65+I68+I71+I95+I92+I98+I101+I77+I59</f>
        <v>5061</v>
      </c>
      <c r="J104" s="40">
        <f t="shared" si="72"/>
        <v>3800</v>
      </c>
      <c r="K104" s="40">
        <f t="shared" si="72"/>
        <v>20019</v>
      </c>
      <c r="L104" s="40"/>
      <c r="M104" s="42"/>
    </row>
    <row r="105" spans="1:13" ht="7.5" customHeight="1" thickBot="1" x14ac:dyDescent="0.3">
      <c r="A105" s="43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</row>
    <row r="106" spans="1:13" s="5" customFormat="1" x14ac:dyDescent="0.25">
      <c r="A106" s="48"/>
      <c r="B106" s="49" t="s">
        <v>1</v>
      </c>
      <c r="C106" s="49"/>
      <c r="D106" s="49"/>
      <c r="E106" s="49">
        <f>E104+E45</f>
        <v>405189.39999999997</v>
      </c>
      <c r="F106" s="49">
        <f t="shared" ref="F106:K106" si="73">F104+F45</f>
        <v>295531.3</v>
      </c>
      <c r="G106" s="49">
        <f>G104+G45</f>
        <v>37306</v>
      </c>
      <c r="H106" s="49">
        <f>H104+H45</f>
        <v>15564.3</v>
      </c>
      <c r="I106" s="49">
        <f t="shared" si="73"/>
        <v>5061</v>
      </c>
      <c r="J106" s="49">
        <f t="shared" si="73"/>
        <v>3800</v>
      </c>
      <c r="K106" s="49">
        <f t="shared" si="73"/>
        <v>63491.1</v>
      </c>
      <c r="L106" s="49"/>
      <c r="M106" s="50"/>
    </row>
    <row r="107" spans="1:13" s="5" customFormat="1" x14ac:dyDescent="0.25">
      <c r="A107" s="51"/>
      <c r="B107" s="52" t="s">
        <v>35</v>
      </c>
      <c r="C107" s="52"/>
      <c r="D107" s="53"/>
      <c r="E107" s="52">
        <f>F107+G107+I107+J107+K107</f>
        <v>310517.99999999994</v>
      </c>
      <c r="F107" s="52">
        <f>F90+F87+F84+F81+F75+F72+F69+F66+F63+F57+F54+F51+F48+F43+F40+F37+F34+F31+F28+F25+F22+F19+F16+F96+F93+F102+F99+F78+F60</f>
        <v>281781.99999999994</v>
      </c>
      <c r="G107" s="52">
        <f t="shared" ref="G107:K107" si="74">G90+G87+G84+G81+G75+G72+G69+G66+G63+G57+G54+G51+G48+G43+G40+G37+G34+G31+G28+G25+G22+G19+G16+G96+G93+G102+G99+G78+G60</f>
        <v>28736</v>
      </c>
      <c r="H107" s="52">
        <f t="shared" ref="H107" si="75">H90+H87+H84+H81+H75+H72+H69+H66+H63+H57+H54+H51+H48+H43+H40+H37+H34+H31+H28+H25+H22+H19+H16+H96+H93+H102+H99+H78+H60</f>
        <v>15564.3</v>
      </c>
      <c r="I107" s="52">
        <f t="shared" si="74"/>
        <v>0</v>
      </c>
      <c r="J107" s="52">
        <f t="shared" si="74"/>
        <v>0</v>
      </c>
      <c r="K107" s="52">
        <f t="shared" si="74"/>
        <v>0</v>
      </c>
      <c r="L107" s="53"/>
      <c r="M107" s="54"/>
    </row>
    <row r="108" spans="1:13" s="5" customFormat="1" x14ac:dyDescent="0.25">
      <c r="A108" s="51"/>
      <c r="B108" s="52" t="s">
        <v>36</v>
      </c>
      <c r="C108" s="52"/>
      <c r="D108" s="53"/>
      <c r="E108" s="52">
        <f>F108+G108+I108+J108+K108</f>
        <v>94671.4</v>
      </c>
      <c r="F108" s="52">
        <f>F91+F88+F85+F82+F76+F73+F70+F67+F64+F58+F55+F52+F49+F44+F41+F38+F35+F32+F29+F26+F23+F20+F17+F97+F94+F100+F103+F79+F61</f>
        <v>13749.3</v>
      </c>
      <c r="G108" s="52">
        <f t="shared" ref="G108:K108" si="76">G91+G88+G85+G82+G76+G73+G70+G67+G64+G58+G55+G52+G49+G44+G41+G38+G35+G32+G29+G26+G23+G20+G17+G97+G94+G100+G103+G79+G61</f>
        <v>8570</v>
      </c>
      <c r="H108" s="52">
        <f t="shared" ref="H108" si="77">H91+H88+H85+H82+H76+H73+H70+H67+H64+H58+H55+H52+H49+H44+H41+H38+H35+H32+H29+H26+H23+H20+H17+H97+H94+H100+H103+H79+H61</f>
        <v>0</v>
      </c>
      <c r="I108" s="52">
        <f t="shared" si="76"/>
        <v>5061</v>
      </c>
      <c r="J108" s="52">
        <f t="shared" si="76"/>
        <v>3800</v>
      </c>
      <c r="K108" s="52">
        <f t="shared" si="76"/>
        <v>63491.1</v>
      </c>
      <c r="L108" s="53"/>
      <c r="M108" s="54"/>
    </row>
    <row r="109" spans="1:13" ht="15.75" x14ac:dyDescent="0.25">
      <c r="A109" s="45"/>
      <c r="B109" s="46"/>
      <c r="C109" s="46"/>
      <c r="D109" s="46"/>
      <c r="E109" s="46"/>
      <c r="F109" s="46"/>
      <c r="G109" s="46"/>
      <c r="H109" s="46"/>
      <c r="I109" s="46"/>
      <c r="J109" s="47"/>
      <c r="K109" s="46"/>
      <c r="L109" s="46"/>
      <c r="M109" s="46"/>
    </row>
    <row r="110" spans="1:13" x14ac:dyDescent="0.25">
      <c r="E110" s="6"/>
    </row>
    <row r="111" spans="1:13" x14ac:dyDescent="0.25">
      <c r="E111" s="6"/>
      <c r="F111" s="6"/>
    </row>
    <row r="112" spans="1:13" x14ac:dyDescent="0.25">
      <c r="E112" s="6"/>
      <c r="F112" s="6"/>
    </row>
    <row r="113" spans="5:8" x14ac:dyDescent="0.25">
      <c r="E113" s="6"/>
      <c r="G113" s="6"/>
      <c r="H113" s="6"/>
    </row>
  </sheetData>
  <mergeCells count="163">
    <mergeCell ref="C98:C100"/>
    <mergeCell ref="C101:C103"/>
    <mergeCell ref="A13:M13"/>
    <mergeCell ref="C15:C17"/>
    <mergeCell ref="C18:C20"/>
    <mergeCell ref="C21:C23"/>
    <mergeCell ref="C24:C26"/>
    <mergeCell ref="C27:C29"/>
    <mergeCell ref="C30:C32"/>
    <mergeCell ref="C33:C35"/>
    <mergeCell ref="D65:D67"/>
    <mergeCell ref="D68:D70"/>
    <mergeCell ref="M65:M67"/>
    <mergeCell ref="A68:A70"/>
    <mergeCell ref="B68:B70"/>
    <mergeCell ref="A80:A82"/>
    <mergeCell ref="M68:M70"/>
    <mergeCell ref="A77:A79"/>
    <mergeCell ref="B77:B79"/>
    <mergeCell ref="D77:D79"/>
    <mergeCell ref="A74:A76"/>
    <mergeCell ref="A71:A73"/>
    <mergeCell ref="B71:B73"/>
    <mergeCell ref="A65:A67"/>
    <mergeCell ref="B65:B67"/>
    <mergeCell ref="C65:C67"/>
    <mergeCell ref="C68:C70"/>
    <mergeCell ref="C71:C73"/>
    <mergeCell ref="C74:C76"/>
    <mergeCell ref="C77:C79"/>
    <mergeCell ref="C80:C82"/>
    <mergeCell ref="M71:M73"/>
    <mergeCell ref="D74:D76"/>
    <mergeCell ref="M74:M76"/>
    <mergeCell ref="D95:D97"/>
    <mergeCell ref="M95:M97"/>
    <mergeCell ref="M89:M91"/>
    <mergeCell ref="B74:B76"/>
    <mergeCell ref="M86:M88"/>
    <mergeCell ref="D71:D73"/>
    <mergeCell ref="M92:M94"/>
    <mergeCell ref="M77:M79"/>
    <mergeCell ref="C83:C85"/>
    <mergeCell ref="C86:C88"/>
    <mergeCell ref="C89:C91"/>
    <mergeCell ref="C92:C94"/>
    <mergeCell ref="C95:C97"/>
    <mergeCell ref="D80:D82"/>
    <mergeCell ref="M80:M82"/>
    <mergeCell ref="A53:A55"/>
    <mergeCell ref="B53:B55"/>
    <mergeCell ref="D53:D55"/>
    <mergeCell ref="M53:M55"/>
    <mergeCell ref="A62:A64"/>
    <mergeCell ref="B62:B64"/>
    <mergeCell ref="D62:D64"/>
    <mergeCell ref="B56:B58"/>
    <mergeCell ref="D56:D58"/>
    <mergeCell ref="M56:M58"/>
    <mergeCell ref="A56:A58"/>
    <mergeCell ref="M62:M64"/>
    <mergeCell ref="A59:A61"/>
    <mergeCell ref="B59:B61"/>
    <mergeCell ref="D59:D61"/>
    <mergeCell ref="M59:M61"/>
    <mergeCell ref="C53:C55"/>
    <mergeCell ref="C56:C58"/>
    <mergeCell ref="C59:C61"/>
    <mergeCell ref="C62:C64"/>
    <mergeCell ref="B50:B52"/>
    <mergeCell ref="D50:D52"/>
    <mergeCell ref="A46:M46"/>
    <mergeCell ref="A47:A49"/>
    <mergeCell ref="B47:B49"/>
    <mergeCell ref="D47:D49"/>
    <mergeCell ref="M50:M52"/>
    <mergeCell ref="M47:M49"/>
    <mergeCell ref="A30:A32"/>
    <mergeCell ref="B30:B32"/>
    <mergeCell ref="D30:D32"/>
    <mergeCell ref="M30:M32"/>
    <mergeCell ref="A33:A35"/>
    <mergeCell ref="B33:B35"/>
    <mergeCell ref="C36:C38"/>
    <mergeCell ref="D39:D41"/>
    <mergeCell ref="M39:M41"/>
    <mergeCell ref="B39:B41"/>
    <mergeCell ref="C39:C41"/>
    <mergeCell ref="C42:C44"/>
    <mergeCell ref="C47:C49"/>
    <mergeCell ref="C50:C52"/>
    <mergeCell ref="A50:A52"/>
    <mergeCell ref="B21:B23"/>
    <mergeCell ref="D21:D23"/>
    <mergeCell ref="M21:M23"/>
    <mergeCell ref="D24:D26"/>
    <mergeCell ref="M24:M26"/>
    <mergeCell ref="A27:A29"/>
    <mergeCell ref="B27:B29"/>
    <mergeCell ref="D27:D29"/>
    <mergeCell ref="M27:M29"/>
    <mergeCell ref="A24:A26"/>
    <mergeCell ref="B24:B26"/>
    <mergeCell ref="A7:M7"/>
    <mergeCell ref="A15:A17"/>
    <mergeCell ref="M42:M44"/>
    <mergeCell ref="A42:A44"/>
    <mergeCell ref="B42:B44"/>
    <mergeCell ref="D42:D44"/>
    <mergeCell ref="E9:K9"/>
    <mergeCell ref="F10:K10"/>
    <mergeCell ref="A14:M14"/>
    <mergeCell ref="B15:B17"/>
    <mergeCell ref="A39:A41"/>
    <mergeCell ref="D15:D17"/>
    <mergeCell ref="M15:M17"/>
    <mergeCell ref="A18:A20"/>
    <mergeCell ref="B18:B20"/>
    <mergeCell ref="D18:D20"/>
    <mergeCell ref="M18:M20"/>
    <mergeCell ref="D33:D35"/>
    <mergeCell ref="M33:M35"/>
    <mergeCell ref="A36:A38"/>
    <mergeCell ref="B36:B38"/>
    <mergeCell ref="D36:D38"/>
    <mergeCell ref="M36:M38"/>
    <mergeCell ref="A21:A23"/>
    <mergeCell ref="M98:M100"/>
    <mergeCell ref="M101:M103"/>
    <mergeCell ref="B80:B82"/>
    <mergeCell ref="A83:A85"/>
    <mergeCell ref="B83:B85"/>
    <mergeCell ref="A95:A97"/>
    <mergeCell ref="B95:B97"/>
    <mergeCell ref="A98:A100"/>
    <mergeCell ref="A101:A103"/>
    <mergeCell ref="B98:B100"/>
    <mergeCell ref="D98:D100"/>
    <mergeCell ref="B101:B103"/>
    <mergeCell ref="D101:D103"/>
    <mergeCell ref="A86:A88"/>
    <mergeCell ref="B86:B88"/>
    <mergeCell ref="D86:D88"/>
    <mergeCell ref="A92:A94"/>
    <mergeCell ref="B92:B94"/>
    <mergeCell ref="D92:D94"/>
    <mergeCell ref="A89:A91"/>
    <mergeCell ref="B89:B91"/>
    <mergeCell ref="D89:D91"/>
    <mergeCell ref="D83:D85"/>
    <mergeCell ref="M83:M85"/>
    <mergeCell ref="K11:K12"/>
    <mergeCell ref="L9:L12"/>
    <mergeCell ref="M9:M12"/>
    <mergeCell ref="G11:H11"/>
    <mergeCell ref="A9:A12"/>
    <mergeCell ref="B9:B12"/>
    <mergeCell ref="C9:C12"/>
    <mergeCell ref="D9:D12"/>
    <mergeCell ref="E10:E12"/>
    <mergeCell ref="F11:F12"/>
    <mergeCell ref="I11:I12"/>
    <mergeCell ref="J11:J12"/>
  </mergeCells>
  <pageMargins left="0.11811023622047245" right="0.11811023622047245" top="0.59055118110236227" bottom="0.15748031496062992" header="0.31496062992125984" footer="0.31496062992125984"/>
  <pageSetup paperSize="9" scale="76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Лист3</vt:lpstr>
      <vt:lpstr>Лист4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2013-03-05T08:12:47Z</dcterms:modified>
</cp:coreProperties>
</file>